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"/>
    </mc:Choice>
  </mc:AlternateContent>
  <bookViews>
    <workbookView xWindow="5895" yWindow="930" windowWidth="12570" windowHeight="12870"/>
  </bookViews>
  <sheets>
    <sheet name="Calculette SA ICC 2022" sheetId="5" r:id="rId1"/>
    <sheet name="Calculette SA IFD 2022" sheetId="9" r:id="rId2"/>
    <sheet name="SA Data" sheetId="4" state="hidden" r:id="rId3"/>
  </sheets>
  <externalReferences>
    <externalReference r:id="rId4"/>
  </externalReferences>
  <definedNames>
    <definedName name="mc_a" localSheetId="2">#REF!</definedName>
    <definedName name="mc_b" localSheetId="2">#REF!</definedName>
    <definedName name="mc_c" localSheetId="2">#REF!</definedName>
    <definedName name="mc_g" localSheetId="2">#REF!</definedName>
    <definedName name="mc_i" localSheetId="2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SA ICC 2022'!$A$1:$V$65</definedName>
    <definedName name="_xlnm.Print_Area" localSheetId="1">'Calculette SA IFD 2022'!$A$1:$V$32</definedName>
  </definedNames>
  <calcPr calcId="162913" iterate="1"/>
</workbook>
</file>

<file path=xl/calcChain.xml><?xml version="1.0" encoding="utf-8"?>
<calcChain xmlns="http://schemas.openxmlformats.org/spreadsheetml/2006/main">
  <c r="G41" i="5" l="1"/>
  <c r="O49" i="5"/>
  <c r="O33" i="5"/>
  <c r="G25" i="5"/>
  <c r="N42" i="5" l="1"/>
  <c r="O45" i="5"/>
  <c r="O42" i="5" l="1"/>
  <c r="O26" i="5"/>
  <c r="Q26" i="5" s="1"/>
  <c r="Q42" i="5" l="1"/>
  <c r="O41" i="5" l="1"/>
  <c r="N41" i="5" l="1"/>
  <c r="N45" i="5" s="1"/>
  <c r="O25" i="5"/>
  <c r="O29" i="5"/>
  <c r="U57" i="5"/>
  <c r="U55" i="5"/>
  <c r="J32" i="5"/>
  <c r="E9" i="5"/>
  <c r="H20" i="9"/>
  <c r="O20" i="9"/>
  <c r="H22" i="9"/>
  <c r="R22" i="9" s="1"/>
  <c r="J48" i="5" l="1"/>
  <c r="K32" i="5"/>
  <c r="O32" i="5" s="1"/>
  <c r="R20" i="9"/>
  <c r="R24" i="9" s="1"/>
  <c r="Q25" i="5"/>
  <c r="U59" i="5"/>
  <c r="Q41" i="5"/>
  <c r="G27" i="5" l="1"/>
  <c r="Q27" i="5" s="1"/>
  <c r="Q28" i="5" s="1"/>
  <c r="Q43" i="5" s="1"/>
  <c r="K48" i="5"/>
  <c r="G32" i="5" l="1"/>
  <c r="Q32" i="5" s="1"/>
  <c r="Q44" i="5"/>
  <c r="G48" i="5" s="1"/>
  <c r="G29" i="5"/>
  <c r="Q29" i="5" s="1"/>
  <c r="U29" i="5" s="1"/>
  <c r="O48" i="5"/>
  <c r="G33" i="5" l="1"/>
  <c r="Q33" i="5" s="1"/>
  <c r="U33" i="5" s="1"/>
  <c r="U36" i="5" s="1"/>
  <c r="Q48" i="5"/>
  <c r="G45" i="5"/>
  <c r="Q45" i="5" s="1"/>
  <c r="U45" i="5" l="1"/>
  <c r="G49" i="5"/>
  <c r="Q49" i="5" s="1"/>
  <c r="U49" i="5" s="1"/>
  <c r="U51" i="5" l="1"/>
  <c r="U61" i="5" s="1"/>
</calcChain>
</file>

<file path=xl/sharedStrings.xml><?xml version="1.0" encoding="utf-8"?>
<sst xmlns="http://schemas.openxmlformats.org/spreadsheetml/2006/main" count="224" uniqueCount="125">
  <si>
    <t>Impôt sur le bénéfice</t>
  </si>
  <si>
    <t>Taux de base</t>
  </si>
  <si>
    <t>Centimes additionnels cantonaux</t>
  </si>
  <si>
    <t>Impôt sur le capital</t>
  </si>
  <si>
    <t>Taux de base (ordinaire)</t>
  </si>
  <si>
    <t>Taux de base (réduit)</t>
  </si>
  <si>
    <t>Impôt sur le bénéfice et impôt sur le capital</t>
  </si>
  <si>
    <t>Centime additionnel spécial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</si>
  <si>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</si>
  <si>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</si>
  <si>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</si>
  <si>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</si>
  <si>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</si>
  <si>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</si>
  <si>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</si>
  <si>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</si>
  <si>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</si>
  <si>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</si>
  <si>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</si>
  <si>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</si>
  <si>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</si>
  <si>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</si>
  <si>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</si>
  <si>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</si>
  <si>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</si>
  <si>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</si>
  <si>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</si>
  <si>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</si>
  <si>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</si>
  <si>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</si>
  <si>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</si>
  <si>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</si>
  <si>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</si>
  <si>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</si>
  <si>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</si>
  <si>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</si>
  <si>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</si>
  <si>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</si>
  <si>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</si>
  <si>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</si>
  <si>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</si>
  <si>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</si>
  <si>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</si>
  <si>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</si>
  <si>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</si>
  <si>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</si>
  <si>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</si>
  <si>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</si>
  <si>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</si>
  <si>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</si>
  <si>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</si>
  <si>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</si>
  <si>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</si>
  <si>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</si>
  <si>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</si>
  <si>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</si>
  <si>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</si>
  <si>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</si>
  <si>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</si>
  <si>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</si>
  <si>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</si>
  <si>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</si>
  <si>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</si>
  <si>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</si>
  <si>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</si>
  <si>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</si>
  <si>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</si>
  <si>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Réduction pour participations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</si>
  <si>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</si>
  <si>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</si>
  <si>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</si>
  <si>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</si>
  <si>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</si>
  <si>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</si>
  <si>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</si>
  <si>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</si>
  <si>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</si>
  <si>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</si>
  <si>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</si>
  <si>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</si>
  <si>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</si>
  <si>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</si>
  <si>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</si>
  <si>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</si>
  <si>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</si>
  <si>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</si>
  <si>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</si>
  <si>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</si>
  <si>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</si>
  <si>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</si>
  <si>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</si>
  <si>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Art. 21 de la Loi sur l'imposition des personnes morales (LIPM)</t>
  </si>
  <si>
    <t>Sociétés de capitaux et coopératives</t>
  </si>
  <si>
    <t>RS</t>
  </si>
  <si>
    <t>Art. 68 Loi fédérale sur l'impôt fédéral direct (LIFD)</t>
  </si>
  <si>
    <t>Art. 69 et 70 Loi fédérale sur l'impôt fédéral direct (LIFD)</t>
  </si>
  <si>
    <t>Date de la constitution:</t>
  </si>
  <si>
    <t>Réduction de l'impôt sur le capital</t>
  </si>
  <si>
    <t>Art. 36A de la Loi sur l'imposition des personnes morales (LIPM)</t>
  </si>
  <si>
    <t>République et Canton de Genève</t>
  </si>
  <si>
    <t>Département des finances</t>
  </si>
  <si>
    <t>Administration fiscale cantonale</t>
  </si>
  <si>
    <t>Art. 289, al. 2 de la Loi générale sur les contributions publiques (LCP)</t>
  </si>
  <si>
    <t xml:space="preserve">Département des finances </t>
  </si>
  <si>
    <t>et des ressources humaines</t>
  </si>
  <si>
    <t>Taux réduit</t>
  </si>
  <si>
    <t>Impôt sur le capital au taux ordinaire</t>
  </si>
  <si>
    <t>Impôt sur le capital au taux réduit</t>
  </si>
  <si>
    <t>Impôt sur le bénéfice selon art. 45B LIPM</t>
  </si>
  <si>
    <t>de Genève</t>
  </si>
  <si>
    <t xml:space="preserve"> </t>
  </si>
  <si>
    <t>.</t>
  </si>
  <si>
    <t>Art. 20 de la Loi sur l'imposition des personnes morales (LIPM)</t>
  </si>
  <si>
    <t>Art. 33 de la Loi sur l'imposition des personnes morales (LIPM)</t>
  </si>
  <si>
    <t>Art. 34 de la Loi sur l'imposition des personnes morales (LIPM)</t>
  </si>
  <si>
    <t>Art. 45B de la Loi sur l'imposition des personnes morales (LIPM)</t>
  </si>
  <si>
    <t>Art. 293 lettre B de la Loi générale sur les contributions publiques (LCP)</t>
  </si>
  <si>
    <t>Art. 3 lettre a de la Loi sur les centimes additionnels cantonaux (LCACant)</t>
  </si>
  <si>
    <t>D 3 07</t>
  </si>
  <si>
    <t>Art. 3 lettre b de la Loi sur les centimes additionnels cantonaux (LCACant)</t>
  </si>
  <si>
    <t>Arrêté approuvant le nombre des centimes additionnels à percevoir pour l'année 2021 par les communes du canton</t>
  </si>
  <si>
    <r>
      <t xml:space="preserve">Calcul de l'impôt cantonal et communal </t>
    </r>
    <r>
      <rPr>
        <b/>
        <sz val="12"/>
        <color indexed="12"/>
        <rFont val="Arial"/>
        <family val="2"/>
      </rPr>
      <t xml:space="preserve">2022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</si>
  <si>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12"/>
        <rFont val="Arial"/>
        <family val="2"/>
      </rPr>
      <t xml:space="preserve">2022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</si>
  <si>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Impôt cantonal et communal 2022</t>
  </si>
  <si>
    <t>Impôt fédéral direct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</si>
</sst>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00%"/>
    <numFmt numFmtId="165" formatCode="#,##0.00;[Red]#,##0.00"/>
    <numFmt numFmtId="166" formatCode="#,##0;[Red]#,##0"/>
    <numFmt numFmtId="167" formatCode="[$-100C]d/\ mmmm\ yyyy;@"/>
    <numFmt numFmtId="168" formatCode="dd/mm/yyyy;@"/>
    <numFmt numFmtId="169" formatCode="0.0000%"/>
  </numFmts>
  <fonts count="25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22"/>
      </right>
      <top style="medium">
        <color indexed="63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2" applyFont="1" applyProtection="1">
      <protection hidden="1"/>
    </xf>
    <xf numFmtId="166" fontId="2" fillId="0" borderId="0" xfId="2" applyNumberFormat="1" applyFont="1" applyProtection="1">
      <protection hidden="1"/>
    </xf>
    <xf numFmtId="10" fontId="2" fillId="0" borderId="0" xfId="2" applyNumberFormat="1" applyFo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2" applyFont="1" applyAlignment="1" applyProtection="1">
      <alignment horizontal="right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9" fillId="2" borderId="0" xfId="2" applyFont="1" applyFill="1" applyProtection="1">
      <protection hidden="1"/>
    </xf>
    <xf numFmtId="0" fontId="2" fillId="2" borderId="0" xfId="2" applyFont="1" applyFill="1" applyProtection="1">
      <protection hidden="1"/>
    </xf>
    <xf numFmtId="166" fontId="2" fillId="2" borderId="0" xfId="2" applyNumberFormat="1" applyFont="1" applyFill="1" applyProtection="1">
      <protection hidden="1"/>
    </xf>
    <xf numFmtId="10" fontId="2" fillId="2" borderId="0" xfId="2" applyNumberFormat="1" applyFont="1" applyFill="1" applyProtection="1">
      <protection hidden="1"/>
    </xf>
    <xf numFmtId="165" fontId="2" fillId="2" borderId="0" xfId="2" applyNumberFormat="1" applyFont="1" applyFill="1" applyProtection="1">
      <protection hidden="1"/>
    </xf>
    <xf numFmtId="0" fontId="2" fillId="0" borderId="0" xfId="2" applyFont="1" applyFill="1" applyProtection="1">
      <protection hidden="1"/>
    </xf>
    <xf numFmtId="0" fontId="4" fillId="0" borderId="0" xfId="2" applyFont="1" applyProtection="1">
      <protection hidden="1"/>
    </xf>
    <xf numFmtId="167" fontId="4" fillId="0" borderId="0" xfId="2" applyNumberFormat="1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2" borderId="0" xfId="2" applyNumberFormat="1" applyFont="1" applyFill="1" applyAlignment="1" applyProtection="1">
      <alignment horizontal="right"/>
      <protection hidden="1"/>
    </xf>
    <xf numFmtId="10" fontId="2" fillId="2" borderId="0" xfId="2" applyNumberFormat="1" applyFont="1" applyFill="1" applyAlignment="1" applyProtection="1">
      <alignment horizontal="right"/>
      <protection hidden="1"/>
    </xf>
    <xf numFmtId="165" fontId="2" fillId="2" borderId="0" xfId="2" applyNumberFormat="1" applyFont="1" applyFill="1" applyAlignment="1" applyProtection="1">
      <alignment horizontal="right"/>
      <protection hidden="1"/>
    </xf>
    <xf numFmtId="165" fontId="10" fillId="0" borderId="0" xfId="2" applyNumberFormat="1" applyFont="1" applyProtection="1">
      <protection hidden="1"/>
    </xf>
    <xf numFmtId="0" fontId="9" fillId="0" borderId="0" xfId="2" applyFont="1" applyProtection="1">
      <protection hidden="1"/>
    </xf>
    <xf numFmtId="0" fontId="2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166" fontId="2" fillId="0" borderId="1" xfId="2" applyNumberFormat="1" applyFont="1" applyBorder="1" applyProtection="1">
      <protection hidden="1"/>
    </xf>
    <xf numFmtId="10" fontId="2" fillId="0" borderId="1" xfId="2" applyNumberFormat="1" applyFont="1" applyBorder="1" applyProtection="1">
      <protection hidden="1"/>
    </xf>
    <xf numFmtId="0" fontId="10" fillId="0" borderId="1" xfId="2" applyNumberFormat="1" applyFont="1" applyBorder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5" fontId="2" fillId="0" borderId="0" xfId="2" applyNumberFormat="1" applyFont="1" applyBorder="1" applyAlignment="1" applyProtection="1">
      <alignment horizontal="right"/>
      <protection hidden="1"/>
    </xf>
    <xf numFmtId="0" fontId="11" fillId="0" borderId="1" xfId="2" applyFont="1" applyBorder="1" applyProtection="1">
      <protection hidden="1"/>
    </xf>
    <xf numFmtId="0" fontId="2" fillId="0" borderId="2" xfId="2" applyFont="1" applyBorder="1" applyProtection="1">
      <protection hidden="1"/>
    </xf>
    <xf numFmtId="166" fontId="2" fillId="0" borderId="2" xfId="2" applyNumberFormat="1" applyFont="1" applyBorder="1" applyProtection="1">
      <protection hidden="1"/>
    </xf>
    <xf numFmtId="10" fontId="2" fillId="0" borderId="2" xfId="2" applyNumberFormat="1" applyFont="1" applyBorder="1" applyProtection="1">
      <protection hidden="1"/>
    </xf>
    <xf numFmtId="0" fontId="10" fillId="0" borderId="2" xfId="2" applyNumberFormat="1" applyFont="1" applyBorder="1" applyProtection="1">
      <protection hidden="1"/>
    </xf>
    <xf numFmtId="166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Font="1" applyFill="1" applyBorder="1" applyProtection="1">
      <protection hidden="1"/>
    </xf>
    <xf numFmtId="166" fontId="2" fillId="0" borderId="1" xfId="2" applyNumberFormat="1" applyFont="1" applyFill="1" applyBorder="1" applyProtection="1">
      <protection hidden="1"/>
    </xf>
    <xf numFmtId="10" fontId="2" fillId="0" borderId="1" xfId="2" applyNumberFormat="1" applyFont="1" applyFill="1" applyBorder="1" applyProtection="1">
      <protection hidden="1"/>
    </xf>
    <xf numFmtId="0" fontId="10" fillId="0" borderId="1" xfId="2" applyNumberFormat="1" applyFont="1" applyFill="1" applyBorder="1" applyProtection="1"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Font="1" applyFill="1" applyAlignment="1" applyProtection="1">
      <alignment horizontal="right"/>
      <protection hidden="1"/>
    </xf>
    <xf numFmtId="0" fontId="4" fillId="0" borderId="0" xfId="2" applyFont="1" applyFill="1" applyProtection="1">
      <protection hidden="1"/>
    </xf>
    <xf numFmtId="0" fontId="2" fillId="0" borderId="2" xfId="2" applyFont="1" applyFill="1" applyBorder="1" applyProtection="1">
      <protection hidden="1"/>
    </xf>
    <xf numFmtId="166" fontId="2" fillId="0" borderId="2" xfId="2" applyNumberFormat="1" applyFont="1" applyFill="1" applyBorder="1" applyProtection="1">
      <protection hidden="1"/>
    </xf>
    <xf numFmtId="10" fontId="2" fillId="0" borderId="2" xfId="2" applyNumberFormat="1" applyFont="1" applyFill="1" applyBorder="1" applyProtection="1">
      <protection hidden="1"/>
    </xf>
    <xf numFmtId="0" fontId="10" fillId="0" borderId="2" xfId="2" applyNumberFormat="1" applyFont="1" applyFill="1" applyBorder="1" applyProtection="1">
      <protection hidden="1"/>
    </xf>
    <xf numFmtId="166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0" xfId="2" applyFont="1" applyFill="1" applyBorder="1" applyAlignment="1" applyProtection="1">
      <alignment horizontal="left" wrapText="1"/>
      <protection hidden="1"/>
    </xf>
    <xf numFmtId="0" fontId="10" fillId="0" borderId="0" xfId="2" applyNumberFormat="1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right"/>
      <protection hidden="1"/>
    </xf>
    <xf numFmtId="0" fontId="2" fillId="0" borderId="0" xfId="2" applyFont="1" applyFill="1" applyBorder="1" applyProtection="1">
      <protection hidden="1"/>
    </xf>
    <xf numFmtId="164" fontId="2" fillId="0" borderId="0" xfId="2" applyNumberFormat="1" applyFont="1" applyFill="1" applyBorder="1" applyAlignment="1" applyProtection="1">
      <alignment horizontal="right"/>
      <protection hidden="1"/>
    </xf>
    <xf numFmtId="4" fontId="2" fillId="0" borderId="0" xfId="2" applyNumberFormat="1" applyFont="1" applyFill="1" applyBorder="1" applyAlignment="1" applyProtection="1">
      <alignment horizontal="right"/>
      <protection hidden="1"/>
    </xf>
    <xf numFmtId="0" fontId="9" fillId="0" borderId="3" xfId="2" applyFont="1" applyBorder="1" applyProtection="1">
      <protection hidden="1"/>
    </xf>
    <xf numFmtId="0" fontId="2" fillId="0" borderId="3" xfId="2" applyFont="1" applyBorder="1" applyProtection="1">
      <protection hidden="1"/>
    </xf>
    <xf numFmtId="166" fontId="2" fillId="0" borderId="3" xfId="2" applyNumberFormat="1" applyFont="1" applyBorder="1" applyProtection="1">
      <protection hidden="1"/>
    </xf>
    <xf numFmtId="10" fontId="2" fillId="0" borderId="3" xfId="2" applyNumberFormat="1" applyFont="1" applyBorder="1" applyProtection="1">
      <protection hidden="1"/>
    </xf>
    <xf numFmtId="165" fontId="2" fillId="0" borderId="3" xfId="2" applyNumberFormat="1" applyFont="1" applyBorder="1" applyProtection="1">
      <protection hidden="1"/>
    </xf>
    <xf numFmtId="165" fontId="10" fillId="0" borderId="3" xfId="2" applyNumberFormat="1" applyFont="1" applyBorder="1" applyProtection="1">
      <protection hidden="1"/>
    </xf>
    <xf numFmtId="0" fontId="2" fillId="0" borderId="3" xfId="2" applyFont="1" applyBorder="1" applyAlignment="1" applyProtection="1">
      <alignment horizontal="right"/>
      <protection hidden="1"/>
    </xf>
    <xf numFmtId="165" fontId="10" fillId="2" borderId="0" xfId="2" applyNumberFormat="1" applyFont="1" applyFill="1" applyProtection="1">
      <protection hidden="1"/>
    </xf>
    <xf numFmtId="0" fontId="2" fillId="0" borderId="1" xfId="2" applyNumberFormat="1" applyFont="1" applyFill="1" applyBorder="1" applyAlignment="1" applyProtection="1">
      <protection hidden="1"/>
    </xf>
    <xf numFmtId="166" fontId="2" fillId="0" borderId="0" xfId="2" applyNumberFormat="1" applyFont="1" applyBorder="1" applyProtection="1">
      <protection hidden="1"/>
    </xf>
    <xf numFmtId="10" fontId="2" fillId="0" borderId="0" xfId="2" applyNumberFormat="1" applyFont="1" applyBorder="1" applyProtection="1">
      <protection hidden="1"/>
    </xf>
    <xf numFmtId="165" fontId="2" fillId="0" borderId="0" xfId="2" applyNumberFormat="1" applyFont="1" applyBorder="1" applyProtection="1">
      <protection hidden="1"/>
    </xf>
    <xf numFmtId="0" fontId="10" fillId="0" borderId="0" xfId="2" applyNumberFormat="1" applyFont="1" applyBorder="1" applyProtection="1">
      <protection hidden="1"/>
    </xf>
    <xf numFmtId="166" fontId="2" fillId="0" borderId="0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Border="1" applyAlignment="1" applyProtection="1">
      <alignment horizontal="right"/>
      <protection hidden="1"/>
    </xf>
    <xf numFmtId="165" fontId="9" fillId="0" borderId="0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Fill="1" applyProtection="1">
      <protection hidden="1"/>
    </xf>
    <xf numFmtId="10" fontId="2" fillId="0" borderId="0" xfId="2" applyNumberFormat="1" applyFont="1" applyFill="1" applyProtection="1">
      <protection hidden="1"/>
    </xf>
    <xf numFmtId="165" fontId="10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Protection="1">
      <protection hidden="1"/>
    </xf>
    <xf numFmtId="10" fontId="2" fillId="0" borderId="0" xfId="2" applyNumberFormat="1" applyFont="1" applyFill="1" applyBorder="1" applyProtection="1">
      <protection hidden="1"/>
    </xf>
    <xf numFmtId="165" fontId="2" fillId="0" borderId="0" xfId="2" applyNumberFormat="1" applyFont="1" applyFill="1" applyBorder="1" applyProtection="1">
      <protection hidden="1"/>
    </xf>
    <xf numFmtId="0" fontId="2" fillId="0" borderId="3" xfId="2" applyFont="1" applyFill="1" applyBorder="1" applyProtection="1">
      <protection hidden="1"/>
    </xf>
    <xf numFmtId="0" fontId="2" fillId="3" borderId="0" xfId="2" applyFont="1" applyFill="1" applyProtection="1">
      <protection hidden="1"/>
    </xf>
    <xf numFmtId="166" fontId="2" fillId="3" borderId="0" xfId="2" applyNumberFormat="1" applyFont="1" applyFill="1" applyProtection="1">
      <protection hidden="1"/>
    </xf>
    <xf numFmtId="10" fontId="2" fillId="3" borderId="0" xfId="2" applyNumberFormat="1" applyFont="1" applyFill="1" applyProtection="1">
      <protection hidden="1"/>
    </xf>
    <xf numFmtId="165" fontId="10" fillId="3" borderId="0" xfId="2" applyNumberFormat="1" applyFont="1" applyFill="1" applyProtection="1"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0" fontId="5" fillId="0" borderId="1" xfId="2" applyFont="1" applyFill="1" applyBorder="1" applyProtection="1">
      <protection hidden="1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4" fillId="3" borderId="0" xfId="2" applyFont="1" applyFill="1" applyProtection="1">
      <protection hidden="1"/>
    </xf>
    <xf numFmtId="0" fontId="2" fillId="3" borderId="0" xfId="2" applyFont="1" applyFill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0" fontId="5" fillId="3" borderId="3" xfId="2" applyFont="1" applyFill="1" applyBorder="1" applyProtection="1">
      <protection hidden="1"/>
    </xf>
    <xf numFmtId="166" fontId="5" fillId="3" borderId="3" xfId="2" applyNumberFormat="1" applyFont="1" applyFill="1" applyBorder="1" applyProtection="1">
      <protection hidden="1"/>
    </xf>
    <xf numFmtId="10" fontId="5" fillId="3" borderId="3" xfId="2" applyNumberFormat="1" applyFont="1" applyFill="1" applyBorder="1" applyProtection="1">
      <protection hidden="1"/>
    </xf>
    <xf numFmtId="165" fontId="12" fillId="3" borderId="3" xfId="2" applyNumberFormat="1" applyFont="1" applyFill="1" applyBorder="1" applyProtection="1">
      <protection hidden="1"/>
    </xf>
    <xf numFmtId="0" fontId="5" fillId="3" borderId="3" xfId="2" applyFont="1" applyFill="1" applyBorder="1" applyAlignment="1" applyProtection="1">
      <alignment horizontal="right"/>
      <protection hidden="1"/>
    </xf>
    <xf numFmtId="0" fontId="7" fillId="2" borderId="4" xfId="2" applyFont="1" applyFill="1" applyBorder="1" applyProtection="1">
      <protection hidden="1"/>
    </xf>
    <xf numFmtId="0" fontId="3" fillId="2" borderId="4" xfId="2" applyFont="1" applyFill="1" applyBorder="1" applyProtection="1">
      <protection hidden="1"/>
    </xf>
    <xf numFmtId="166" fontId="3" fillId="2" borderId="4" xfId="2" applyNumberFormat="1" applyFont="1" applyFill="1" applyBorder="1" applyProtection="1">
      <protection hidden="1"/>
    </xf>
    <xf numFmtId="10" fontId="3" fillId="2" borderId="4" xfId="2" applyNumberFormat="1" applyFont="1" applyFill="1" applyBorder="1" applyProtection="1">
      <protection hidden="1"/>
    </xf>
    <xf numFmtId="165" fontId="3" fillId="2" borderId="4" xfId="2" applyNumberFormat="1" applyFont="1" applyFill="1" applyBorder="1" applyProtection="1">
      <protection hidden="1"/>
    </xf>
    <xf numFmtId="0" fontId="3" fillId="2" borderId="4" xfId="2" applyFont="1" applyFill="1" applyBorder="1" applyAlignment="1" applyProtection="1">
      <alignment horizontal="right"/>
      <protection hidden="1"/>
    </xf>
    <xf numFmtId="0" fontId="13" fillId="0" borderId="0" xfId="2" applyFont="1" applyProtection="1">
      <protection hidden="1"/>
    </xf>
    <xf numFmtId="0" fontId="11" fillId="0" borderId="0" xfId="2" applyFont="1" applyProtection="1">
      <protection hidden="1"/>
    </xf>
    <xf numFmtId="166" fontId="11" fillId="0" borderId="0" xfId="2" applyNumberFormat="1" applyFont="1" applyProtection="1">
      <protection hidden="1"/>
    </xf>
    <xf numFmtId="10" fontId="11" fillId="0" borderId="0" xfId="2" applyNumberFormat="1" applyFont="1" applyProtection="1">
      <protection hidden="1"/>
    </xf>
    <xf numFmtId="165" fontId="11" fillId="0" borderId="0" xfId="2" applyNumberFormat="1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0" fontId="14" fillId="0" borderId="0" xfId="2" applyFont="1" applyProtection="1">
      <protection hidden="1"/>
    </xf>
    <xf numFmtId="166" fontId="14" fillId="0" borderId="0" xfId="2" applyNumberFormat="1" applyFont="1" applyProtection="1">
      <protection hidden="1"/>
    </xf>
    <xf numFmtId="10" fontId="14" fillId="0" borderId="0" xfId="2" applyNumberFormat="1" applyFont="1" applyProtection="1">
      <protection hidden="1"/>
    </xf>
    <xf numFmtId="165" fontId="14" fillId="0" borderId="0" xfId="2" applyNumberFormat="1" applyFont="1" applyProtection="1">
      <protection hidden="1"/>
    </xf>
    <xf numFmtId="0" fontId="2" fillId="0" borderId="0" xfId="2" applyNumberFormat="1" applyFont="1" applyBorder="1" applyProtection="1">
      <protection hidden="1"/>
    </xf>
    <xf numFmtId="3" fontId="2" fillId="0" borderId="0" xfId="2" applyNumberFormat="1" applyFont="1" applyAlignment="1" applyProtection="1">
      <alignment horizontal="right"/>
      <protection hidden="1"/>
    </xf>
    <xf numFmtId="0" fontId="10" fillId="0" borderId="3" xfId="2" applyNumberFormat="1" applyFont="1" applyBorder="1" applyProtection="1"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0" fontId="10" fillId="0" borderId="3" xfId="2" applyNumberFormat="1" applyFont="1" applyFill="1" applyBorder="1" applyProtection="1">
      <protection hidden="1"/>
    </xf>
    <xf numFmtId="0" fontId="2" fillId="0" borderId="5" xfId="2" applyFont="1" applyFill="1" applyBorder="1" applyAlignment="1" applyProtection="1">
      <alignment horizontal="left" wrapText="1"/>
      <protection hidden="1"/>
    </xf>
    <xf numFmtId="0" fontId="10" fillId="0" borderId="5" xfId="2" applyNumberFormat="1" applyFont="1" applyFill="1" applyBorder="1" applyProtection="1">
      <protection hidden="1"/>
    </xf>
    <xf numFmtId="165" fontId="2" fillId="0" borderId="5" xfId="2" applyNumberFormat="1" applyFont="1" applyFill="1" applyBorder="1" applyAlignment="1" applyProtection="1">
      <alignment horizontal="right"/>
      <protection hidden="1"/>
    </xf>
    <xf numFmtId="0" fontId="2" fillId="0" borderId="5" xfId="2" applyFont="1" applyFill="1" applyBorder="1" applyAlignment="1" applyProtection="1">
      <alignment horizontal="right"/>
      <protection hidden="1"/>
    </xf>
    <xf numFmtId="0" fontId="2" fillId="0" borderId="5" xfId="2" applyFont="1" applyFill="1" applyBorder="1" applyProtection="1">
      <protection hidden="1"/>
    </xf>
    <xf numFmtId="164" fontId="2" fillId="0" borderId="5" xfId="2" applyNumberFormat="1" applyFont="1" applyFill="1" applyBorder="1" applyAlignment="1" applyProtection="1">
      <alignment horizontal="right"/>
      <protection hidden="1"/>
    </xf>
    <xf numFmtId="4" fontId="2" fillId="0" borderId="5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Protection="1">
      <protection hidden="1"/>
    </xf>
    <xf numFmtId="0" fontId="5" fillId="0" borderId="0" xfId="2" applyFont="1" applyProtection="1">
      <protection hidden="1"/>
    </xf>
    <xf numFmtId="166" fontId="5" fillId="0" borderId="0" xfId="2" applyNumberFormat="1" applyFont="1" applyProtection="1">
      <protection hidden="1"/>
    </xf>
    <xf numFmtId="10" fontId="5" fillId="0" borderId="0" xfId="2" applyNumberFormat="1" applyFont="1" applyProtection="1">
      <protection hidden="1"/>
    </xf>
    <xf numFmtId="165" fontId="5" fillId="0" borderId="0" xfId="2" applyNumberFormat="1" applyFont="1" applyProtection="1">
      <protection hidden="1"/>
    </xf>
    <xf numFmtId="0" fontId="5" fillId="0" borderId="0" xfId="2" applyFont="1" applyAlignment="1" applyProtection="1">
      <alignment horizontal="right"/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Alignment="1" applyProtection="1">
      <protection hidden="1"/>
    </xf>
    <xf numFmtId="166" fontId="5" fillId="0" borderId="0" xfId="2" applyNumberFormat="1" applyFont="1" applyAlignment="1" applyProtection="1">
      <protection hidden="1"/>
    </xf>
    <xf numFmtId="10" fontId="5" fillId="0" borderId="0" xfId="2" applyNumberFormat="1" applyFont="1" applyAlignment="1" applyProtection="1">
      <protection hidden="1"/>
    </xf>
    <xf numFmtId="165" fontId="5" fillId="0" borderId="0" xfId="2" applyNumberFormat="1" applyFont="1" applyAlignment="1" applyProtection="1"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center"/>
      <protection hidden="1"/>
    </xf>
    <xf numFmtId="168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2" applyFont="1" applyFill="1" applyBorder="1" applyProtection="1">
      <protection hidden="1"/>
    </xf>
    <xf numFmtId="0" fontId="2" fillId="0" borderId="7" xfId="2" applyFont="1" applyFill="1" applyBorder="1" applyProtection="1">
      <protection hidden="1"/>
    </xf>
    <xf numFmtId="166" fontId="2" fillId="0" borderId="7" xfId="2" applyNumberFormat="1" applyFont="1" applyFill="1" applyBorder="1" applyProtection="1">
      <protection hidden="1"/>
    </xf>
    <xf numFmtId="10" fontId="2" fillId="0" borderId="7" xfId="2" applyNumberFormat="1" applyFont="1" applyFill="1" applyBorder="1" applyProtection="1">
      <protection hidden="1"/>
    </xf>
    <xf numFmtId="0" fontId="10" fillId="0" borderId="7" xfId="2" applyNumberFormat="1" applyFont="1" applyFill="1" applyBorder="1" applyProtection="1">
      <protection hidden="1"/>
    </xf>
    <xf numFmtId="0" fontId="2" fillId="0" borderId="7" xfId="2" applyNumberFormat="1" applyFont="1" applyFill="1" applyBorder="1" applyAlignment="1" applyProtection="1">
      <alignment horizontal="right"/>
      <protection hidden="1"/>
    </xf>
    <xf numFmtId="166" fontId="2" fillId="0" borderId="7" xfId="2" applyNumberFormat="1" applyFont="1" applyFill="1" applyBorder="1" applyAlignment="1" applyProtection="1">
      <alignment horizontal="right"/>
      <protection hidden="1"/>
    </xf>
    <xf numFmtId="10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9" fillId="0" borderId="3" xfId="2" applyNumberFormat="1" applyFont="1" applyBorder="1" applyAlignment="1" applyProtection="1">
      <protection hidden="1"/>
    </xf>
    <xf numFmtId="165" fontId="4" fillId="3" borderId="3" xfId="2" applyNumberFormat="1" applyFont="1" applyFill="1" applyBorder="1" applyAlignment="1" applyProtection="1">
      <protection hidden="1"/>
    </xf>
    <xf numFmtId="165" fontId="7" fillId="2" borderId="4" xfId="2" applyNumberFormat="1" applyFont="1" applyFill="1" applyBorder="1" applyAlignment="1" applyProtection="1">
      <protection hidden="1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8" xfId="2" applyNumberFormat="1" applyFont="1" applyFill="1" applyBorder="1" applyAlignment="1" applyProtection="1">
      <alignment horizontal="right"/>
      <protection hidden="1"/>
    </xf>
    <xf numFmtId="3" fontId="2" fillId="0" borderId="9" xfId="2" applyNumberFormat="1" applyFont="1" applyFill="1" applyBorder="1" applyAlignment="1" applyProtection="1">
      <alignment horizontal="right"/>
      <protection hidden="1"/>
    </xf>
    <xf numFmtId="0" fontId="18" fillId="4" borderId="0" xfId="2" applyFont="1" applyFill="1" applyProtection="1">
      <protection hidden="1"/>
    </xf>
    <xf numFmtId="0" fontId="19" fillId="4" borderId="0" xfId="2" applyFont="1" applyFill="1" applyProtection="1">
      <protection hidden="1"/>
    </xf>
    <xf numFmtId="0" fontId="5" fillId="0" borderId="10" xfId="2" applyFont="1" applyBorder="1" applyProtection="1">
      <protection hidden="1"/>
    </xf>
    <xf numFmtId="0" fontId="5" fillId="0" borderId="11" xfId="2" applyFont="1" applyBorder="1" applyProtection="1">
      <protection hidden="1"/>
    </xf>
    <xf numFmtId="0" fontId="5" fillId="0" borderId="12" xfId="2" applyFont="1" applyBorder="1" applyProtection="1">
      <protection hidden="1"/>
    </xf>
    <xf numFmtId="0" fontId="2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17" fillId="2" borderId="0" xfId="2" applyFont="1" applyFill="1" applyProtection="1">
      <protection hidden="1"/>
    </xf>
    <xf numFmtId="0" fontId="17" fillId="0" borderId="0" xfId="2" applyFont="1" applyProtection="1">
      <protection hidden="1"/>
    </xf>
    <xf numFmtId="3" fontId="2" fillId="0" borderId="13" xfId="0" applyNumberFormat="1" applyFont="1" applyBorder="1" applyAlignment="1" applyProtection="1">
      <alignment horizontal="right" vertical="center"/>
      <protection hidden="1"/>
    </xf>
    <xf numFmtId="0" fontId="2" fillId="0" borderId="0" xfId="2" applyNumberFormat="1" applyFont="1" applyFill="1" applyAlignment="1" applyProtection="1">
      <alignment horizontal="left"/>
      <protection hidden="1"/>
    </xf>
    <xf numFmtId="168" fontId="2" fillId="0" borderId="0" xfId="2" applyNumberFormat="1" applyFont="1" applyFill="1" applyAlignment="1" applyProtection="1">
      <protection hidden="1"/>
    </xf>
    <xf numFmtId="0" fontId="15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165" fontId="3" fillId="0" borderId="0" xfId="2" applyNumberFormat="1" applyFont="1" applyFill="1" applyBorder="1" applyProtection="1">
      <protection hidden="1"/>
    </xf>
    <xf numFmtId="165" fontId="15" fillId="0" borderId="0" xfId="2" applyNumberFormat="1" applyFont="1" applyFill="1" applyBorder="1" applyAlignment="1" applyProtection="1">
      <alignment horizontal="right"/>
      <protection hidden="1"/>
    </xf>
    <xf numFmtId="0" fontId="15" fillId="0" borderId="0" xfId="2" applyFont="1" applyFill="1" applyBorder="1" applyAlignment="1" applyProtection="1">
      <alignment horizontal="right"/>
      <protection hidden="1"/>
    </xf>
    <xf numFmtId="3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49" fontId="21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0" fillId="0" borderId="0" xfId="2" applyFont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0" fontId="17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166" fontId="2" fillId="5" borderId="0" xfId="2" applyNumberFormat="1" applyFont="1" applyFill="1" applyProtection="1">
      <protection hidden="1"/>
    </xf>
    <xf numFmtId="10" fontId="2" fillId="5" borderId="0" xfId="2" applyNumberFormat="1" applyFont="1" applyFill="1" applyProtection="1">
      <protection hidden="1"/>
    </xf>
    <xf numFmtId="165" fontId="2" fillId="5" borderId="0" xfId="2" applyNumberFormat="1" applyFont="1" applyFill="1" applyProtection="1">
      <protection hidden="1"/>
    </xf>
    <xf numFmtId="0" fontId="2" fillId="5" borderId="0" xfId="2" applyFont="1" applyFill="1" applyAlignment="1" applyProtection="1">
      <alignment horizontal="right"/>
      <protection hidden="1"/>
    </xf>
    <xf numFmtId="0" fontId="17" fillId="6" borderId="0" xfId="2" applyFont="1" applyFill="1" applyProtection="1">
      <protection hidden="1"/>
    </xf>
    <xf numFmtId="0" fontId="2" fillId="6" borderId="0" xfId="2" applyFont="1" applyFill="1" applyProtection="1">
      <protection hidden="1"/>
    </xf>
    <xf numFmtId="166" fontId="2" fillId="6" borderId="0" xfId="2" applyNumberFormat="1" applyFont="1" applyFill="1" applyProtection="1">
      <protection hidden="1"/>
    </xf>
    <xf numFmtId="10" fontId="2" fillId="6" borderId="0" xfId="2" applyNumberFormat="1" applyFont="1" applyFill="1" applyProtection="1">
      <protection hidden="1"/>
    </xf>
    <xf numFmtId="165" fontId="2" fillId="6" borderId="0" xfId="2" applyNumberFormat="1" applyFont="1" applyFill="1" applyProtection="1">
      <protection hidden="1"/>
    </xf>
    <xf numFmtId="0" fontId="2" fillId="6" borderId="0" xfId="2" applyFont="1" applyFill="1" applyAlignment="1" applyProtection="1">
      <alignment horizontal="right"/>
      <protection hidden="1"/>
    </xf>
    <xf numFmtId="43" fontId="2" fillId="0" borderId="0" xfId="4" applyFont="1" applyProtection="1">
      <protection hidden="1"/>
    </xf>
    <xf numFmtId="0" fontId="7" fillId="0" borderId="0" xfId="3" applyFont="1" applyProtection="1"/>
    <xf numFmtId="0" fontId="2" fillId="0" borderId="0" xfId="3" applyFont="1" applyProtection="1"/>
    <xf numFmtId="0" fontId="8" fillId="0" borderId="0" xfId="3" applyFont="1" applyProtection="1"/>
    <xf numFmtId="0" fontId="6" fillId="0" borderId="0" xfId="3" applyFont="1" applyProtection="1"/>
    <xf numFmtId="0" fontId="5" fillId="0" borderId="0" xfId="3" applyFont="1" applyProtection="1"/>
    <xf numFmtId="10" fontId="2" fillId="0" borderId="0" xfId="3" applyNumberFormat="1" applyFont="1" applyProtection="1"/>
    <xf numFmtId="9" fontId="2" fillId="0" borderId="0" xfId="3" applyNumberFormat="1" applyFont="1" applyProtection="1"/>
    <xf numFmtId="0" fontId="5" fillId="0" borderId="0" xfId="3" applyFont="1" applyAlignment="1" applyProtection="1">
      <alignment horizontal="center"/>
    </xf>
    <xf numFmtId="0" fontId="2" fillId="0" borderId="0" xfId="1" applyProtection="1"/>
    <xf numFmtId="169" fontId="2" fillId="0" borderId="0" xfId="3" applyNumberFormat="1" applyFont="1" applyProtection="1"/>
    <xf numFmtId="0" fontId="5" fillId="0" borderId="0" xfId="3" applyFont="1" applyAlignment="1" applyProtection="1">
      <alignment horizontal="center" wrapText="1"/>
    </xf>
    <xf numFmtId="165" fontId="2" fillId="0" borderId="0" xfId="2" applyNumberFormat="1" applyFont="1" applyBorder="1" applyProtection="1"/>
    <xf numFmtId="166" fontId="2" fillId="0" borderId="0" xfId="2" applyNumberFormat="1" applyFont="1" applyBorder="1" applyProtection="1"/>
    <xf numFmtId="0" fontId="2" fillId="0" borderId="0" xfId="2" applyFont="1" applyBorder="1" applyProtection="1"/>
    <xf numFmtId="10" fontId="2" fillId="7" borderId="0" xfId="3" applyNumberFormat="1" applyFont="1" applyFill="1" applyProtection="1">
      <protection locked="0"/>
    </xf>
    <xf numFmtId="10" fontId="2" fillId="7" borderId="0" xfId="1" applyNumberFormat="1" applyFill="1" applyProtection="1">
      <protection locked="0"/>
    </xf>
    <xf numFmtId="165" fontId="2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Alignment="1" applyProtection="1">
      <protection locked="0"/>
    </xf>
    <xf numFmtId="0" fontId="2" fillId="0" borderId="0" xfId="3" applyFont="1" applyProtection="1">
      <protection locked="0"/>
    </xf>
    <xf numFmtId="166" fontId="24" fillId="0" borderId="1" xfId="2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wrapText="1"/>
    </xf>
    <xf numFmtId="0" fontId="5" fillId="0" borderId="0" xfId="3" applyFont="1" applyAlignment="1" applyProtection="1"/>
    <xf numFmtId="0" fontId="20" fillId="0" borderId="0" xfId="0" applyFont="1" applyAlignment="1" applyProtection="1">
      <alignment horizontal="right" vertical="center" wrapText="1"/>
      <protection hidden="1"/>
    </xf>
    <xf numFmtId="4" fontId="2" fillId="0" borderId="2" xfId="2" applyNumberFormat="1" applyFont="1" applyBorder="1" applyAlignment="1" applyProtection="1">
      <alignment horizontal="right"/>
      <protection hidden="1"/>
    </xf>
    <xf numFmtId="165" fontId="2" fillId="0" borderId="2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NumberFormat="1" applyFont="1" applyFill="1" applyBorder="1" applyAlignment="1" applyProtection="1">
      <alignment horizontal="lef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left"/>
      <protection hidden="1"/>
    </xf>
    <xf numFmtId="165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4" fontId="2" fillId="0" borderId="1" xfId="2" applyNumberFormat="1" applyFont="1" applyBorder="1" applyAlignment="1" applyProtection="1">
      <alignment horizontal="right"/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9" fontId="2" fillId="0" borderId="1" xfId="2" applyNumberFormat="1" applyFont="1" applyBorder="1" applyAlignment="1" applyProtection="1">
      <alignment horizontal="righ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wrapText="1"/>
      <protection hidden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 applyProtection="1">
      <alignment horizontal="right" vertical="center"/>
      <protection locked="0"/>
    </xf>
    <xf numFmtId="0" fontId="2" fillId="0" borderId="1" xfId="2" applyFont="1" applyFill="1" applyBorder="1" applyAlignment="1" applyProtection="1">
      <alignment horizontal="left" wrapText="1"/>
      <protection hidden="1"/>
    </xf>
    <xf numFmtId="164" fontId="2" fillId="0" borderId="14" xfId="0" applyNumberFormat="1" applyFont="1" applyBorder="1" applyAlignment="1" applyProtection="1">
      <alignment horizontal="right" vertical="center"/>
      <protection locked="0"/>
    </xf>
    <xf numFmtId="164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0" xfId="2" applyFont="1" applyFill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 hidden="1"/>
    </xf>
    <xf numFmtId="168" fontId="2" fillId="0" borderId="15" xfId="0" applyNumberFormat="1" applyFont="1" applyBorder="1" applyAlignment="1" applyProtection="1">
      <alignment horizontal="center" vertical="center"/>
      <protection locked="0" hidden="1"/>
    </xf>
    <xf numFmtId="0" fontId="5" fillId="0" borderId="10" xfId="2" applyFont="1" applyBorder="1" applyAlignment="1" applyProtection="1">
      <alignment horizontal="left"/>
      <protection hidden="1"/>
    </xf>
    <xf numFmtId="0" fontId="5" fillId="0" borderId="22" xfId="2" applyFont="1" applyBorder="1" applyAlignment="1" applyProtection="1">
      <alignment horizontal="left"/>
      <protection hidden="1"/>
    </xf>
    <xf numFmtId="165" fontId="15" fillId="2" borderId="4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Alignment="1" applyProtection="1">
      <alignment horizontal="right"/>
      <protection hidden="1"/>
    </xf>
    <xf numFmtId="165" fontId="2" fillId="0" borderId="3" xfId="2" applyNumberFormat="1" applyFont="1" applyBorder="1" applyAlignment="1" applyProtection="1">
      <alignment horizontal="right"/>
      <protection hidden="1"/>
    </xf>
    <xf numFmtId="165" fontId="2" fillId="0" borderId="3" xfId="2" applyNumberFormat="1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left" wrapText="1"/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4" fontId="2" fillId="0" borderId="3" xfId="2" applyNumberFormat="1" applyFont="1" applyFill="1" applyBorder="1" applyAlignment="1" applyProtection="1">
      <alignment horizontal="right"/>
      <protection hidden="1"/>
    </xf>
    <xf numFmtId="10" fontId="2" fillId="0" borderId="3" xfId="2" applyNumberFormat="1" applyFont="1" applyBorder="1" applyAlignment="1" applyProtection="1">
      <alignment horizontal="right"/>
      <protection hidden="1"/>
    </xf>
  </cellXfs>
  <cellStyles count="5">
    <cellStyle name="Milliers" xfId="4" builtinId="3"/>
    <cellStyle name="Normal" xfId="0" builtinId="0"/>
    <cellStyle name="Normal_Décla SA2007 version 0.1 (22-08-07)" xfId="1"/>
    <cellStyle name="Normal_NOUVEAU BORDEREAU PM 2006 (version 09-09-05)" xfId="2"/>
    <cellStyle name="Normal_Provision AF2006 (version 31 juillet 200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SA Data'!$C$20" fmlaRange="'SA Data'!$B$21:$B$65" noThreeD="1" sel="21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8</xdr:col>
          <xdr:colOff>38100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454302</xdr:colOff>
      <xdr:row>5</xdr:row>
      <xdr:rowOff>76200</xdr:rowOff>
    </xdr:to>
    <xdr:pic>
      <xdr:nvPicPr>
        <xdr:cNvPr id="308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513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B1:AD98"/>
  <sheetViews>
    <sheetView showGridLines="0" showRowColHeaders="0" tabSelected="1" topLeftCell="A4" zoomScaleNormal="100" workbookViewId="0">
      <selection activeCell="J17" sqref="J17:K17"/>
    </sheetView>
  </sheetViews>
  <sheetFormatPr baseColWidth="10" defaultRowHeight="11.25" x14ac:dyDescent="0.2"/>
  <cols>
    <col min="1" max="1" width="3.5" style="1" customWidth="1"/>
    <col min="2" max="2" width="9.375" style="1" customWidth="1"/>
    <col min="3" max="3" width="3.625" style="1" customWidth="1"/>
    <col min="4" max="4" width="5.875" style="2" customWidth="1"/>
    <col min="5" max="5" width="7.625" style="3" customWidth="1"/>
    <col min="6" max="6" width="2.625" style="4" customWidth="1"/>
    <col min="7" max="7" width="3.125" style="1" customWidth="1"/>
    <col min="8" max="8" width="4.5" style="1" customWidth="1"/>
    <col min="9" max="9" width="2.5" style="1" customWidth="1"/>
    <col min="10" max="10" width="4.625" style="1" customWidth="1"/>
    <col min="11" max="11" width="4.25" style="1" customWidth="1"/>
    <col min="12" max="12" width="3.375" style="1" customWidth="1"/>
    <col min="13" max="13" width="4.625" style="1" customWidth="1"/>
    <col min="14" max="14" width="4.125" style="5" customWidth="1"/>
    <col min="15" max="16" width="3.5" style="1" customWidth="1"/>
    <col min="17" max="19" width="3.75" style="1" customWidth="1"/>
    <col min="20" max="20" width="3.625" style="1" customWidth="1"/>
    <col min="21" max="21" width="10.625" style="1" customWidth="1"/>
    <col min="22" max="22" width="3.625" style="1" customWidth="1"/>
    <col min="23" max="16384" width="11" style="1"/>
  </cols>
  <sheetData>
    <row r="1" spans="2:28" ht="12" customHeight="1" x14ac:dyDescent="0.2"/>
    <row r="2" spans="2:28" ht="12" customHeight="1" x14ac:dyDescent="0.2">
      <c r="D2" s="179" t="s">
        <v>99</v>
      </c>
      <c r="J2" s="221" t="s">
        <v>121</v>
      </c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2:28" ht="12" customHeight="1" x14ac:dyDescent="0.2">
      <c r="D3" s="183" t="s">
        <v>103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W3" s="6"/>
    </row>
    <row r="4" spans="2:28" ht="12" customHeight="1" x14ac:dyDescent="0.2">
      <c r="D4" s="1" t="s">
        <v>104</v>
      </c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W4" s="6"/>
    </row>
    <row r="5" spans="2:28" ht="12" customHeight="1" x14ac:dyDescent="0.2">
      <c r="D5" s="178" t="s">
        <v>101</v>
      </c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W5" s="6"/>
    </row>
    <row r="6" spans="2:28" ht="12" customHeight="1" x14ac:dyDescent="0.2">
      <c r="D6" s="1"/>
      <c r="W6" s="6"/>
    </row>
    <row r="7" spans="2:28" ht="15.75" x14ac:dyDescent="0.25"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 t="s">
        <v>92</v>
      </c>
      <c r="W7" s="6"/>
      <c r="X7" s="177"/>
      <c r="Y7" s="177"/>
      <c r="Z7" s="177"/>
      <c r="AA7" s="178"/>
    </row>
    <row r="8" spans="2:28" ht="12" customHeight="1" x14ac:dyDescent="0.2"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W8" s="6"/>
      <c r="X8" s="177"/>
      <c r="Y8" s="177"/>
      <c r="Z8" s="177"/>
      <c r="AA8" s="178"/>
    </row>
    <row r="9" spans="2:28" ht="16.5" customHeight="1" x14ac:dyDescent="0.2">
      <c r="B9" s="1" t="s">
        <v>80</v>
      </c>
      <c r="E9" s="3" t="str">
        <f>VLOOKUP('SA Data'!C20,'SA Data'!A21:B65,2)</f>
        <v>Genève</v>
      </c>
      <c r="W9" s="6"/>
      <c r="X9" s="177"/>
      <c r="Y9" s="177"/>
      <c r="Z9" s="177"/>
      <c r="AA9" s="178"/>
      <c r="AB9" s="177"/>
    </row>
    <row r="10" spans="2:28" ht="12" thickBot="1" x14ac:dyDescent="0.25">
      <c r="W10" s="6"/>
    </row>
    <row r="11" spans="2:28" x14ac:dyDescent="0.2">
      <c r="B11" s="1" t="s">
        <v>96</v>
      </c>
      <c r="G11" s="247"/>
      <c r="H11" s="248"/>
      <c r="J11" s="176"/>
      <c r="U11" s="176"/>
      <c r="W11" s="6"/>
    </row>
    <row r="12" spans="2:28" ht="12" thickBot="1" x14ac:dyDescent="0.25">
      <c r="W12" s="6"/>
    </row>
    <row r="13" spans="2:28" ht="12" customHeight="1" x14ac:dyDescent="0.2">
      <c r="B13" s="12" t="s">
        <v>55</v>
      </c>
      <c r="C13" s="12"/>
      <c r="D13" s="75"/>
      <c r="E13" s="138">
        <v>44562</v>
      </c>
      <c r="F13" s="137"/>
      <c r="G13" s="247">
        <v>44926</v>
      </c>
      <c r="H13" s="248"/>
      <c r="J13" s="12"/>
      <c r="K13" s="12"/>
      <c r="L13" s="12"/>
      <c r="M13" s="15"/>
      <c r="Q13" s="14"/>
      <c r="R13" s="14"/>
      <c r="S13" s="14"/>
      <c r="T13" s="14"/>
      <c r="X13" s="13"/>
    </row>
    <row r="14" spans="2:28" ht="6" customHeight="1" thickBot="1" x14ac:dyDescent="0.25">
      <c r="M14" s="5"/>
    </row>
    <row r="15" spans="2:28" ht="12" customHeight="1" x14ac:dyDescent="0.2">
      <c r="B15" s="1" t="s">
        <v>56</v>
      </c>
      <c r="I15" s="5" t="s">
        <v>57</v>
      </c>
      <c r="J15" s="250"/>
      <c r="K15" s="251"/>
      <c r="M15" s="56"/>
      <c r="N15" s="56"/>
      <c r="O15" s="55"/>
      <c r="P15" s="56"/>
      <c r="Q15" s="78"/>
      <c r="R15" s="79"/>
      <c r="S15" s="80"/>
      <c r="T15" s="80"/>
      <c r="U15" s="80"/>
    </row>
    <row r="16" spans="2:28" ht="9.9499999999999993" customHeight="1" thickBot="1" x14ac:dyDescent="0.25">
      <c r="I16" s="5"/>
      <c r="J16" s="154"/>
      <c r="K16" s="154"/>
      <c r="M16" s="56"/>
      <c r="N16" s="56"/>
      <c r="O16" s="55"/>
      <c r="P16" s="56"/>
      <c r="Q16" s="78"/>
      <c r="R16" s="79"/>
      <c r="S16" s="80"/>
      <c r="T16" s="80"/>
      <c r="U16" s="80"/>
    </row>
    <row r="17" spans="2:25" ht="12" customHeight="1" x14ac:dyDescent="0.2">
      <c r="B17" s="1" t="s">
        <v>58</v>
      </c>
      <c r="I17" s="5" t="s">
        <v>57</v>
      </c>
      <c r="J17" s="250"/>
      <c r="K17" s="251"/>
      <c r="M17" s="1" t="s">
        <v>59</v>
      </c>
      <c r="N17" s="1"/>
      <c r="O17" s="5"/>
      <c r="Q17" s="2"/>
      <c r="R17" s="3"/>
      <c r="S17" s="4"/>
      <c r="T17" s="1" t="s">
        <v>57</v>
      </c>
      <c r="U17" s="153"/>
    </row>
    <row r="18" spans="2:25" ht="9.9499999999999993" customHeight="1" x14ac:dyDescent="0.2">
      <c r="I18" s="5"/>
      <c r="J18" s="155"/>
      <c r="K18" s="155"/>
      <c r="N18" s="1"/>
      <c r="O18" s="5"/>
      <c r="Q18" s="2"/>
      <c r="R18" s="3"/>
      <c r="S18" s="4"/>
      <c r="U18" s="136"/>
    </row>
    <row r="19" spans="2:25" ht="12.75" customHeight="1" thickBot="1" x14ac:dyDescent="0.25">
      <c r="B19" s="249" t="s">
        <v>60</v>
      </c>
      <c r="C19" s="249"/>
      <c r="D19" s="249"/>
      <c r="E19" s="249"/>
      <c r="F19" s="249"/>
      <c r="G19" s="249"/>
      <c r="I19" s="5"/>
      <c r="J19" s="136"/>
      <c r="K19" s="136"/>
      <c r="M19" s="249" t="s">
        <v>61</v>
      </c>
      <c r="N19" s="249"/>
      <c r="O19" s="249"/>
      <c r="P19" s="249"/>
      <c r="Q19" s="249"/>
      <c r="R19" s="249"/>
      <c r="S19" s="249"/>
      <c r="U19" s="136"/>
    </row>
    <row r="20" spans="2:25" ht="12" customHeight="1" x14ac:dyDescent="0.2">
      <c r="B20" s="249"/>
      <c r="C20" s="249"/>
      <c r="D20" s="249"/>
      <c r="E20" s="249"/>
      <c r="F20" s="249"/>
      <c r="G20" s="249"/>
      <c r="I20" s="5" t="s">
        <v>57</v>
      </c>
      <c r="J20" s="250"/>
      <c r="K20" s="251"/>
      <c r="M20" s="249"/>
      <c r="N20" s="249"/>
      <c r="O20" s="249"/>
      <c r="P20" s="249"/>
      <c r="Q20" s="249"/>
      <c r="R20" s="249"/>
      <c r="S20" s="249"/>
      <c r="T20" s="1" t="s">
        <v>57</v>
      </c>
      <c r="U20" s="153"/>
    </row>
    <row r="21" spans="2:25" ht="6" customHeight="1" x14ac:dyDescent="0.2">
      <c r="G21" s="16"/>
      <c r="H21" s="16"/>
      <c r="I21" s="16"/>
      <c r="J21" s="16" t="s">
        <v>111</v>
      </c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4"/>
    </row>
    <row r="22" spans="2:25" ht="9.9499999999999993" customHeight="1" x14ac:dyDescent="0.2">
      <c r="B22" s="7" t="s">
        <v>0</v>
      </c>
      <c r="C22" s="8"/>
      <c r="D22" s="9"/>
      <c r="E22" s="10"/>
      <c r="F22" s="11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1"/>
      <c r="R22" s="21"/>
      <c r="S22" s="21"/>
      <c r="T22" s="21"/>
      <c r="U22" s="11"/>
    </row>
    <row r="23" spans="2:25" ht="9.9499999999999993" customHeight="1" x14ac:dyDescent="0.2">
      <c r="F23" s="22"/>
      <c r="G23" s="242" t="s">
        <v>62</v>
      </c>
      <c r="H23" s="242"/>
      <c r="I23" s="242"/>
      <c r="J23" s="228" t="s">
        <v>63</v>
      </c>
      <c r="K23" s="228"/>
      <c r="L23" s="228"/>
      <c r="M23" s="228"/>
      <c r="N23" s="16"/>
      <c r="O23" s="226" t="s">
        <v>64</v>
      </c>
      <c r="P23" s="226"/>
      <c r="Q23" s="243"/>
      <c r="R23" s="243"/>
      <c r="S23" s="243"/>
      <c r="T23" s="18"/>
      <c r="U23" s="18" t="s">
        <v>65</v>
      </c>
    </row>
    <row r="24" spans="2:25" ht="9.9499999999999993" customHeight="1" x14ac:dyDescent="0.2">
      <c r="B24" s="23" t="s">
        <v>66</v>
      </c>
      <c r="F24" s="22"/>
      <c r="I24" s="2"/>
      <c r="J24" s="2"/>
      <c r="K24" s="2"/>
      <c r="L24" s="2"/>
      <c r="M24" s="2"/>
      <c r="N24" s="16"/>
      <c r="O24" s="17"/>
      <c r="P24" s="5"/>
      <c r="Q24" s="18"/>
      <c r="R24" s="5"/>
      <c r="S24" s="5"/>
      <c r="T24" s="5"/>
      <c r="U24" s="4"/>
      <c r="Y24" s="24"/>
    </row>
    <row r="25" spans="2:25" ht="10.5" customHeight="1" thickBot="1" x14ac:dyDescent="0.25">
      <c r="B25" s="25" t="s">
        <v>0</v>
      </c>
      <c r="C25" s="25"/>
      <c r="D25" s="26"/>
      <c r="E25" s="27"/>
      <c r="F25" s="28">
        <v>1</v>
      </c>
      <c r="G25" s="244">
        <f>IF(J17-J20-G26&lt;0,0,J17-J20-G26)</f>
        <v>0</v>
      </c>
      <c r="H25" s="244"/>
      <c r="I25" s="244"/>
      <c r="J25" s="29"/>
      <c r="K25" s="29"/>
      <c r="L25" s="29"/>
      <c r="M25" s="29"/>
      <c r="N25" s="29"/>
      <c r="O25" s="245">
        <f>'SA Data'!C5</f>
        <v>3.3300000000000003E-2</v>
      </c>
      <c r="P25" s="245"/>
      <c r="Q25" s="227">
        <f>ROUND((G25*O25)/5,2)*5</f>
        <v>0</v>
      </c>
      <c r="R25" s="227"/>
      <c r="S25" s="227"/>
      <c r="T25" s="31"/>
      <c r="U25" s="4"/>
    </row>
    <row r="26" spans="2:25" ht="10.5" customHeight="1" thickBot="1" x14ac:dyDescent="0.25">
      <c r="B26" s="25" t="s">
        <v>108</v>
      </c>
      <c r="C26" s="25"/>
      <c r="D26" s="26"/>
      <c r="E26" s="27"/>
      <c r="F26" s="28">
        <v>11</v>
      </c>
      <c r="G26" s="238"/>
      <c r="H26" s="239"/>
      <c r="I26" s="240"/>
      <c r="J26" s="184"/>
      <c r="K26" s="184"/>
      <c r="L26" s="184"/>
      <c r="M26" s="184"/>
      <c r="N26" s="184"/>
      <c r="O26" s="245">
        <f>'SA Data'!C6</f>
        <v>2.76E-2</v>
      </c>
      <c r="P26" s="245"/>
      <c r="Q26" s="227">
        <f>ROUND((G26*O26)/5,2)*5</f>
        <v>0</v>
      </c>
      <c r="R26" s="227"/>
      <c r="S26" s="227"/>
      <c r="T26" s="31"/>
      <c r="U26" s="4"/>
    </row>
    <row r="27" spans="2:25" ht="9.9499999999999993" customHeight="1" x14ac:dyDescent="0.2">
      <c r="B27" s="252" t="s">
        <v>67</v>
      </c>
      <c r="C27" s="252"/>
      <c r="D27" s="252"/>
      <c r="E27" s="252"/>
      <c r="F27" s="28">
        <v>2</v>
      </c>
      <c r="G27" s="227">
        <f>IF(O27&gt;0,Q25,0)</f>
        <v>0</v>
      </c>
      <c r="H27" s="227"/>
      <c r="I27" s="227"/>
      <c r="J27" s="29"/>
      <c r="K27" s="29"/>
      <c r="L27" s="29"/>
      <c r="M27" s="29"/>
      <c r="N27" s="29"/>
      <c r="O27" s="253"/>
      <c r="P27" s="254"/>
      <c r="Q27" s="233">
        <f>ROUND((-G27*O27)/5,2)*5</f>
        <v>0</v>
      </c>
      <c r="R27" s="233"/>
      <c r="S27" s="233"/>
      <c r="T27" s="31"/>
      <c r="U27" s="4"/>
      <c r="W27" s="1" t="s">
        <v>110</v>
      </c>
      <c r="X27" s="1" t="s">
        <v>110</v>
      </c>
    </row>
    <row r="28" spans="2:25" ht="9.9499999999999993" customHeight="1" x14ac:dyDescent="0.2">
      <c r="B28" s="32" t="s">
        <v>68</v>
      </c>
      <c r="C28" s="25"/>
      <c r="D28" s="26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227">
        <f>SUM(Q25:S27)</f>
        <v>0</v>
      </c>
      <c r="R28" s="227"/>
      <c r="S28" s="227"/>
      <c r="T28" s="31"/>
      <c r="U28" s="4"/>
    </row>
    <row r="29" spans="2:25" ht="9.9499999999999993" customHeight="1" x14ac:dyDescent="0.2">
      <c r="B29" s="33" t="s">
        <v>69</v>
      </c>
      <c r="C29" s="33"/>
      <c r="D29" s="34"/>
      <c r="E29" s="35"/>
      <c r="F29" s="36">
        <v>3</v>
      </c>
      <c r="G29" s="223">
        <f>Q28</f>
        <v>0</v>
      </c>
      <c r="H29" s="223"/>
      <c r="I29" s="223"/>
      <c r="J29" s="37"/>
      <c r="K29" s="37"/>
      <c r="L29" s="37"/>
      <c r="M29" s="37"/>
      <c r="N29" s="37"/>
      <c r="O29" s="224">
        <f>'SA Data'!C7</f>
        <v>0.88500000000000001</v>
      </c>
      <c r="P29" s="224"/>
      <c r="Q29" s="223">
        <f>ROUND((G29*O29)/5,2)*5</f>
        <v>0</v>
      </c>
      <c r="R29" s="223"/>
      <c r="S29" s="223"/>
      <c r="T29" s="31"/>
      <c r="U29" s="148">
        <f>SUM(Q28:Q29)</f>
        <v>0</v>
      </c>
    </row>
    <row r="30" spans="2:25" ht="6" customHeight="1" x14ac:dyDescent="0.2">
      <c r="F30" s="22"/>
      <c r="U30" s="5"/>
    </row>
    <row r="31" spans="2:25" ht="9.9499999999999993" customHeight="1" x14ac:dyDescent="0.2">
      <c r="B31" s="23" t="s">
        <v>70</v>
      </c>
      <c r="F31" s="22"/>
      <c r="I31" s="2"/>
      <c r="J31" s="2"/>
      <c r="K31" s="2"/>
      <c r="L31" s="2"/>
      <c r="M31" s="2"/>
      <c r="N31" s="16"/>
      <c r="O31" s="17"/>
      <c r="P31" s="5"/>
      <c r="Q31" s="18"/>
      <c r="R31" s="5"/>
      <c r="S31" s="5"/>
      <c r="T31" s="5"/>
      <c r="U31" s="18"/>
    </row>
    <row r="32" spans="2:25" s="12" customFormat="1" ht="9.9499999999999993" customHeight="1" x14ac:dyDescent="0.2">
      <c r="B32" s="38" t="s">
        <v>69</v>
      </c>
      <c r="C32" s="38"/>
      <c r="D32" s="39"/>
      <c r="E32" s="40"/>
      <c r="F32" s="41">
        <v>4</v>
      </c>
      <c r="G32" s="232">
        <f>ROUND((Q28*80%)/5,2)*5</f>
        <v>0</v>
      </c>
      <c r="H32" s="232"/>
      <c r="I32" s="232"/>
      <c r="J32" s="67">
        <f>VLOOKUP('SA Data'!C20,'SA Data'!A21:C65,3)</f>
        <v>6621</v>
      </c>
      <c r="K32" s="225" t="str">
        <f>VLOOKUP(J32,'SA Data'!C21:E65,3)</f>
        <v>Genève</v>
      </c>
      <c r="L32" s="225"/>
      <c r="M32" s="225"/>
      <c r="N32" s="43"/>
      <c r="O32" s="231">
        <f>VLOOKUP(K32,'SA Data'!B21:D65,3)/100</f>
        <v>0.45490000000000003</v>
      </c>
      <c r="P32" s="231"/>
      <c r="Q32" s="232">
        <f>ROUND((G32*O32)/5,2)*5</f>
        <v>0</v>
      </c>
      <c r="R32" s="232"/>
      <c r="S32" s="232"/>
      <c r="T32" s="44"/>
      <c r="U32" s="45"/>
      <c r="W32" s="47"/>
    </row>
    <row r="33" spans="2:23" s="12" customFormat="1" ht="9.9499999999999993" customHeight="1" x14ac:dyDescent="0.2">
      <c r="B33" s="48" t="s">
        <v>8</v>
      </c>
      <c r="C33" s="48"/>
      <c r="D33" s="49"/>
      <c r="E33" s="50"/>
      <c r="F33" s="51">
        <v>5</v>
      </c>
      <c r="G33" s="229">
        <f>Q28-G32</f>
        <v>0</v>
      </c>
      <c r="H33" s="229"/>
      <c r="I33" s="229"/>
      <c r="J33" s="52"/>
      <c r="K33" s="52"/>
      <c r="L33" s="52"/>
      <c r="M33" s="52"/>
      <c r="N33" s="52"/>
      <c r="O33" s="230">
        <f>'SA Data'!C18</f>
        <v>0.44</v>
      </c>
      <c r="P33" s="230"/>
      <c r="Q33" s="229">
        <f>ROUND((G33*O33)/5,2)*5</f>
        <v>0</v>
      </c>
      <c r="R33" s="229"/>
      <c r="S33" s="229"/>
      <c r="T33" s="42"/>
      <c r="U33" s="149">
        <f>SUM(Q32:Q33)</f>
        <v>0</v>
      </c>
    </row>
    <row r="34" spans="2:23" ht="6" customHeight="1" x14ac:dyDescent="0.2">
      <c r="F34" s="22"/>
    </row>
    <row r="35" spans="2:23" ht="6" customHeight="1" x14ac:dyDescent="0.2">
      <c r="B35" s="53"/>
      <c r="C35" s="53"/>
      <c r="D35" s="53"/>
      <c r="E35" s="53"/>
      <c r="F35" s="54"/>
      <c r="G35" s="44"/>
      <c r="H35" s="55"/>
      <c r="I35" s="55"/>
      <c r="J35" s="56"/>
      <c r="K35" s="56"/>
      <c r="L35" s="56"/>
      <c r="M35" s="56"/>
      <c r="N35" s="55"/>
      <c r="O35" s="57"/>
      <c r="P35" s="57"/>
      <c r="Q35" s="56"/>
      <c r="R35" s="56"/>
      <c r="S35" s="56"/>
      <c r="T35" s="56"/>
      <c r="U35" s="58"/>
    </row>
    <row r="36" spans="2:23" ht="9.9499999999999993" customHeight="1" x14ac:dyDescent="0.2">
      <c r="B36" s="59" t="s">
        <v>65</v>
      </c>
      <c r="C36" s="60"/>
      <c r="D36" s="61"/>
      <c r="E36" s="62"/>
      <c r="F36" s="64"/>
      <c r="G36" s="60"/>
      <c r="H36" s="60"/>
      <c r="I36" s="60"/>
      <c r="J36" s="60"/>
      <c r="K36" s="60"/>
      <c r="L36" s="60"/>
      <c r="M36" s="60"/>
      <c r="N36" s="65"/>
      <c r="O36" s="60"/>
      <c r="P36" s="60"/>
      <c r="Q36" s="60"/>
      <c r="R36" s="60"/>
      <c r="S36" s="60"/>
      <c r="T36" s="60"/>
      <c r="U36" s="150">
        <f>SUM(U29:U33)</f>
        <v>0</v>
      </c>
    </row>
    <row r="37" spans="2:23" ht="6" customHeight="1" x14ac:dyDescent="0.2">
      <c r="F37" s="22"/>
      <c r="W37" s="13"/>
    </row>
    <row r="38" spans="2:23" ht="9.9499999999999993" customHeight="1" x14ac:dyDescent="0.2">
      <c r="B38" s="7" t="s">
        <v>3</v>
      </c>
      <c r="C38" s="8"/>
      <c r="D38" s="9"/>
      <c r="E38" s="10"/>
      <c r="F38" s="66"/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1"/>
      <c r="R38" s="21"/>
      <c r="S38" s="21"/>
      <c r="T38" s="21"/>
      <c r="U38" s="11"/>
    </row>
    <row r="39" spans="2:23" ht="9.9499999999999993" customHeight="1" x14ac:dyDescent="0.2">
      <c r="F39" s="22"/>
      <c r="G39" s="242" t="s">
        <v>62</v>
      </c>
      <c r="H39" s="242"/>
      <c r="I39" s="242"/>
      <c r="J39" s="228" t="s">
        <v>63</v>
      </c>
      <c r="K39" s="228"/>
      <c r="L39" s="228"/>
      <c r="M39" s="228"/>
      <c r="N39" s="16" t="s">
        <v>71</v>
      </c>
      <c r="O39" s="226" t="s">
        <v>64</v>
      </c>
      <c r="P39" s="226"/>
      <c r="Q39" s="243"/>
      <c r="R39" s="243"/>
      <c r="S39" s="243"/>
      <c r="T39" s="18"/>
      <c r="U39" s="18" t="s">
        <v>65</v>
      </c>
    </row>
    <row r="40" spans="2:23" ht="9.9499999999999993" customHeight="1" x14ac:dyDescent="0.2">
      <c r="B40" s="23" t="s">
        <v>66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5"/>
      <c r="U40" s="4"/>
    </row>
    <row r="41" spans="2:23" ht="9.9499999999999993" customHeight="1" thickBot="1" x14ac:dyDescent="0.25">
      <c r="B41" s="25" t="s">
        <v>106</v>
      </c>
      <c r="C41" s="25"/>
      <c r="D41" s="26"/>
      <c r="E41" s="27"/>
      <c r="F41" s="28">
        <v>6</v>
      </c>
      <c r="G41" s="244">
        <f>IF(U17-U20-G42&lt;0,0,U17-U20-G42)</f>
        <v>0</v>
      </c>
      <c r="H41" s="244"/>
      <c r="I41" s="244"/>
      <c r="J41" s="29"/>
      <c r="K41" s="29"/>
      <c r="L41" s="29"/>
      <c r="M41" s="29"/>
      <c r="N41" s="29">
        <f>DAYS360(E13,G13,TRUE)+1</f>
        <v>360</v>
      </c>
      <c r="O41" s="245">
        <f>'SA Data'!C11</f>
        <v>1.8E-3</v>
      </c>
      <c r="P41" s="245"/>
      <c r="Q41" s="227">
        <f>ROUND((G41*O41/360*N41)/5,2)*5</f>
        <v>0</v>
      </c>
      <c r="R41" s="227"/>
      <c r="S41" s="227"/>
      <c r="T41" s="31"/>
      <c r="U41" s="4"/>
      <c r="W41" s="4"/>
    </row>
    <row r="42" spans="2:23" ht="10.5" customHeight="1" x14ac:dyDescent="0.2">
      <c r="B42" s="25" t="s">
        <v>107</v>
      </c>
      <c r="C42" s="25"/>
      <c r="D42" s="26"/>
      <c r="E42" s="27"/>
      <c r="F42" s="28">
        <v>7</v>
      </c>
      <c r="G42" s="238"/>
      <c r="H42" s="239"/>
      <c r="I42" s="240"/>
      <c r="J42" s="184"/>
      <c r="K42" s="184"/>
      <c r="L42" s="184"/>
      <c r="M42" s="184"/>
      <c r="N42" s="184">
        <f>DAYS360(E13,G13,TRUE)+1</f>
        <v>360</v>
      </c>
      <c r="O42" s="246">
        <f>'SA Data'!C12</f>
        <v>5.0000000000000004E-6</v>
      </c>
      <c r="P42" s="246"/>
      <c r="Q42" s="227">
        <f>ROUND((G42*O42/360*N42)/5,2)*5</f>
        <v>0</v>
      </c>
      <c r="R42" s="227"/>
      <c r="S42" s="227"/>
      <c r="T42" s="31"/>
      <c r="U42" s="4"/>
      <c r="W42" s="4"/>
    </row>
    <row r="43" spans="2:23" ht="9.9499999999999993" customHeight="1" x14ac:dyDescent="0.2">
      <c r="B43" s="25" t="s">
        <v>97</v>
      </c>
      <c r="C43" s="25"/>
      <c r="D43" s="26"/>
      <c r="E43" s="27"/>
      <c r="F43" s="28">
        <v>8</v>
      </c>
      <c r="G43" s="182"/>
      <c r="H43" s="182"/>
      <c r="I43" s="182"/>
      <c r="J43" s="29"/>
      <c r="K43" s="29"/>
      <c r="L43" s="29"/>
      <c r="M43" s="29"/>
      <c r="N43" s="29"/>
      <c r="O43" s="30"/>
      <c r="P43" s="30"/>
      <c r="Q43" s="222">
        <f>ROUND(-MIN(Q28*50%,Q41+Q42)/5,2)*5</f>
        <v>0</v>
      </c>
      <c r="R43" s="222"/>
      <c r="S43" s="222"/>
      <c r="T43" s="31"/>
      <c r="U43" s="4"/>
    </row>
    <row r="44" spans="2:23" ht="9.9499999999999993" customHeight="1" x14ac:dyDescent="0.2">
      <c r="B44" s="32" t="s">
        <v>68</v>
      </c>
      <c r="C44" s="25"/>
      <c r="D44" s="26"/>
      <c r="E44" s="27"/>
      <c r="F44" s="28"/>
      <c r="G44" s="182"/>
      <c r="H44" s="182"/>
      <c r="I44" s="182"/>
      <c r="J44" s="29"/>
      <c r="K44" s="29"/>
      <c r="L44" s="29"/>
      <c r="M44" s="29"/>
      <c r="N44" s="29"/>
      <c r="O44" s="30"/>
      <c r="P44" s="30"/>
      <c r="Q44" s="223">
        <f>SUM(Q41:S43)</f>
        <v>0</v>
      </c>
      <c r="R44" s="223"/>
      <c r="S44" s="223"/>
      <c r="T44" s="31"/>
      <c r="U44" s="4"/>
    </row>
    <row r="45" spans="2:23" ht="9.9499999999999993" customHeight="1" x14ac:dyDescent="0.2">
      <c r="B45" s="33" t="s">
        <v>69</v>
      </c>
      <c r="C45" s="33"/>
      <c r="D45" s="34"/>
      <c r="E45" s="35"/>
      <c r="F45" s="36">
        <v>9</v>
      </c>
      <c r="G45" s="223">
        <f>Q44</f>
        <v>0</v>
      </c>
      <c r="H45" s="223"/>
      <c r="I45" s="223"/>
      <c r="J45" s="37"/>
      <c r="K45" s="37"/>
      <c r="L45" s="37"/>
      <c r="M45" s="37"/>
      <c r="N45" s="218" t="str">
        <f>IF(DAYS360(G11,E13)&lt;1080,MAX(N41-(1080-DAYS360(G11,E13)),0),"")</f>
        <v/>
      </c>
      <c r="O45" s="224">
        <f>'SA Data'!C13</f>
        <v>0.77500000000000002</v>
      </c>
      <c r="P45" s="224"/>
      <c r="Q45" s="223">
        <f>IF(N45="",(ROUND((G45*O45)/5,2)*5),(ROUND((G45*O45*N45/N41)/5,2)*5))</f>
        <v>0</v>
      </c>
      <c r="R45" s="223"/>
      <c r="S45" s="223"/>
      <c r="T45" s="31"/>
      <c r="U45" s="148">
        <f>SUM(Q44:S45)</f>
        <v>0</v>
      </c>
      <c r="W45" s="197"/>
    </row>
    <row r="46" spans="2:23" ht="6" customHeight="1" x14ac:dyDescent="0.2">
      <c r="F46" s="22"/>
      <c r="U46" s="5"/>
    </row>
    <row r="47" spans="2:23" ht="9.9499999999999993" customHeight="1" x14ac:dyDescent="0.2">
      <c r="B47" s="23" t="s">
        <v>70</v>
      </c>
      <c r="F47" s="22"/>
      <c r="I47" s="2"/>
      <c r="J47" s="2"/>
      <c r="K47" s="2"/>
      <c r="L47" s="2"/>
      <c r="M47" s="2"/>
      <c r="N47" s="16"/>
      <c r="O47" s="17"/>
      <c r="P47" s="5"/>
      <c r="Q47" s="18"/>
      <c r="R47" s="5"/>
      <c r="S47" s="5"/>
      <c r="T47" s="5"/>
      <c r="U47" s="18"/>
    </row>
    <row r="48" spans="2:23" s="12" customFormat="1" ht="9.9499999999999993" customHeight="1" x14ac:dyDescent="0.2">
      <c r="B48" s="38" t="s">
        <v>69</v>
      </c>
      <c r="C48" s="38"/>
      <c r="D48" s="39"/>
      <c r="E48" s="40"/>
      <c r="F48" s="41">
        <v>4</v>
      </c>
      <c r="G48" s="232">
        <f>ROUND((Q44*80%)/5,2)*5</f>
        <v>0</v>
      </c>
      <c r="H48" s="232"/>
      <c r="I48" s="232"/>
      <c r="J48" s="67">
        <f>J32</f>
        <v>6621</v>
      </c>
      <c r="K48" s="225" t="str">
        <f>K32</f>
        <v>Genève</v>
      </c>
      <c r="L48" s="225"/>
      <c r="M48" s="225"/>
      <c r="N48" s="43"/>
      <c r="O48" s="231">
        <f>O32</f>
        <v>0.45490000000000003</v>
      </c>
      <c r="P48" s="231"/>
      <c r="Q48" s="232">
        <f>ROUND((G48*O48)/5,2)*5</f>
        <v>0</v>
      </c>
      <c r="R48" s="232"/>
      <c r="S48" s="232"/>
      <c r="T48" s="44"/>
      <c r="U48" s="45"/>
      <c r="W48" s="47"/>
    </row>
    <row r="49" spans="2:24" s="12" customFormat="1" ht="9.9499999999999993" customHeight="1" x14ac:dyDescent="0.2">
      <c r="B49" s="48" t="s">
        <v>8</v>
      </c>
      <c r="C49" s="48"/>
      <c r="D49" s="49"/>
      <c r="E49" s="50"/>
      <c r="F49" s="51">
        <v>5</v>
      </c>
      <c r="G49" s="229">
        <f>Q44-G48</f>
        <v>0</v>
      </c>
      <c r="H49" s="229"/>
      <c r="I49" s="229"/>
      <c r="J49" s="52"/>
      <c r="K49" s="52"/>
      <c r="L49" s="52"/>
      <c r="M49" s="52"/>
      <c r="N49" s="52"/>
      <c r="O49" s="230">
        <f>'SA Data'!C18</f>
        <v>0.44</v>
      </c>
      <c r="P49" s="230"/>
      <c r="Q49" s="229">
        <f>ROUND((G49*O49)/5,2)*5</f>
        <v>0</v>
      </c>
      <c r="R49" s="229"/>
      <c r="S49" s="229"/>
      <c r="T49" s="42"/>
      <c r="U49" s="149">
        <f>SUM(Q48:Q49)</f>
        <v>0</v>
      </c>
    </row>
    <row r="50" spans="2:24" ht="6" customHeight="1" x14ac:dyDescent="0.2">
      <c r="B50" s="24"/>
      <c r="C50" s="24"/>
      <c r="D50" s="68"/>
      <c r="E50" s="69"/>
      <c r="F50" s="71"/>
      <c r="G50" s="72"/>
      <c r="H50" s="72"/>
      <c r="I50" s="72"/>
      <c r="J50" s="72"/>
      <c r="K50" s="72"/>
      <c r="L50" s="72"/>
      <c r="M50" s="72"/>
      <c r="N50" s="72"/>
      <c r="O50" s="73"/>
      <c r="P50" s="73"/>
      <c r="Q50" s="31"/>
      <c r="R50" s="31"/>
      <c r="S50" s="31"/>
      <c r="T50" s="31"/>
      <c r="U50" s="74"/>
    </row>
    <row r="51" spans="2:24" ht="9.9499999999999993" customHeight="1" x14ac:dyDescent="0.2">
      <c r="B51" s="59" t="s">
        <v>65</v>
      </c>
      <c r="C51" s="60"/>
      <c r="D51" s="61"/>
      <c r="E51" s="62"/>
      <c r="F51" s="64"/>
      <c r="G51" s="60"/>
      <c r="H51" s="60"/>
      <c r="I51" s="60"/>
      <c r="J51" s="60"/>
      <c r="K51" s="60"/>
      <c r="L51" s="60"/>
      <c r="M51" s="60"/>
      <c r="N51" s="65"/>
      <c r="O51" s="60"/>
      <c r="P51" s="60"/>
      <c r="Q51" s="60"/>
      <c r="R51" s="60"/>
      <c r="S51" s="60"/>
      <c r="T51" s="60"/>
      <c r="U51" s="150">
        <f>SUM(U45:U49)</f>
        <v>0</v>
      </c>
    </row>
    <row r="52" spans="2:24" ht="6" customHeight="1" x14ac:dyDescent="0.2">
      <c r="F52" s="22"/>
      <c r="W52" s="13"/>
      <c r="X52" s="12"/>
    </row>
    <row r="53" spans="2:24" ht="9.9499999999999993" customHeight="1" x14ac:dyDescent="0.2">
      <c r="B53" s="7" t="s">
        <v>72</v>
      </c>
      <c r="C53" s="8"/>
      <c r="D53" s="9"/>
      <c r="E53" s="10"/>
      <c r="F53" s="66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1"/>
      <c r="R53" s="21"/>
      <c r="S53" s="21"/>
      <c r="T53" s="21"/>
      <c r="U53" s="11"/>
    </row>
    <row r="54" spans="2:24" ht="9.9499999999999993" customHeight="1" thickBot="1" x14ac:dyDescent="0.25">
      <c r="B54" s="82"/>
      <c r="C54" s="82"/>
      <c r="D54" s="83"/>
      <c r="E54" s="84"/>
      <c r="F54" s="85"/>
      <c r="G54" s="242" t="s">
        <v>62</v>
      </c>
      <c r="H54" s="242"/>
      <c r="I54" s="242"/>
      <c r="J54" s="228"/>
      <c r="K54" s="228"/>
      <c r="L54" s="228"/>
      <c r="M54" s="228"/>
      <c r="N54" s="16"/>
      <c r="O54" s="226" t="s">
        <v>64</v>
      </c>
      <c r="P54" s="226"/>
      <c r="Q54" s="234"/>
      <c r="R54" s="234"/>
      <c r="S54" s="234"/>
      <c r="T54" s="86"/>
      <c r="U54" s="86" t="s">
        <v>65</v>
      </c>
    </row>
    <row r="55" spans="2:24" s="12" customFormat="1" ht="9.9499999999999993" customHeight="1" x14ac:dyDescent="0.2">
      <c r="B55" s="87" t="s">
        <v>73</v>
      </c>
      <c r="C55" s="38"/>
      <c r="D55" s="39"/>
      <c r="E55" s="40"/>
      <c r="F55" s="41">
        <v>10</v>
      </c>
      <c r="G55" s="238"/>
      <c r="H55" s="239"/>
      <c r="I55" s="240"/>
      <c r="J55" s="241"/>
      <c r="K55" s="241"/>
      <c r="L55" s="241"/>
      <c r="M55" s="241"/>
      <c r="N55" s="43"/>
      <c r="O55" s="231">
        <v>2E-3</v>
      </c>
      <c r="P55" s="231"/>
      <c r="Q55" s="42"/>
      <c r="R55" s="42"/>
      <c r="S55" s="42"/>
      <c r="T55" s="42"/>
      <c r="U55" s="149">
        <f>ROUND((G55*O55)/5,2)*5</f>
        <v>0</v>
      </c>
      <c r="W55" s="47"/>
    </row>
    <row r="56" spans="2:24" s="12" customFormat="1" ht="9.9499999999999993" customHeight="1" thickBot="1" x14ac:dyDescent="0.25">
      <c r="B56" s="139"/>
      <c r="C56" s="140"/>
      <c r="D56" s="141"/>
      <c r="E56" s="142"/>
      <c r="F56" s="143"/>
      <c r="G56" s="165"/>
      <c r="H56" s="165"/>
      <c r="I56" s="165"/>
      <c r="J56" s="144"/>
      <c r="K56" s="144"/>
      <c r="L56" s="144"/>
      <c r="M56" s="144"/>
      <c r="N56" s="145"/>
      <c r="O56" s="146"/>
      <c r="P56" s="146"/>
      <c r="Q56" s="147"/>
      <c r="R56" s="147"/>
      <c r="S56" s="147"/>
      <c r="T56" s="147"/>
      <c r="U56" s="147"/>
      <c r="W56" s="47"/>
    </row>
    <row r="57" spans="2:24" s="12" customFormat="1" ht="9.9499999999999993" customHeight="1" x14ac:dyDescent="0.2">
      <c r="B57" s="87" t="s">
        <v>74</v>
      </c>
      <c r="C57" s="38"/>
      <c r="D57" s="39"/>
      <c r="E57" s="40"/>
      <c r="F57" s="41">
        <v>10</v>
      </c>
      <c r="G57" s="235"/>
      <c r="H57" s="236"/>
      <c r="I57" s="237"/>
      <c r="J57" s="88"/>
      <c r="K57" s="88"/>
      <c r="L57" s="88"/>
      <c r="M57" s="88"/>
      <c r="N57" s="43"/>
      <c r="O57" s="231">
        <v>1E-3</v>
      </c>
      <c r="P57" s="231"/>
      <c r="Q57" s="42"/>
      <c r="R57" s="42"/>
      <c r="S57" s="42"/>
      <c r="T57" s="42"/>
      <c r="U57" s="149">
        <f>ROUND((G57*O57)/5,2)*5</f>
        <v>0</v>
      </c>
      <c r="W57" s="47"/>
    </row>
    <row r="58" spans="2:24" ht="6" customHeight="1" x14ac:dyDescent="0.2">
      <c r="B58" s="89"/>
      <c r="C58" s="82"/>
      <c r="D58" s="83"/>
      <c r="E58" s="84"/>
      <c r="F58" s="85"/>
      <c r="G58" s="82"/>
      <c r="H58" s="82"/>
      <c r="I58" s="82"/>
      <c r="J58" s="82"/>
      <c r="K58" s="82"/>
      <c r="L58" s="82"/>
      <c r="M58" s="82"/>
      <c r="N58" s="90"/>
      <c r="O58" s="82"/>
      <c r="P58" s="82"/>
      <c r="Q58" s="82"/>
      <c r="R58" s="82"/>
      <c r="S58" s="82"/>
      <c r="T58" s="82"/>
      <c r="U58" s="82"/>
    </row>
    <row r="59" spans="2:24" ht="9.9499999999999993" customHeight="1" x14ac:dyDescent="0.2">
      <c r="B59" s="91" t="s">
        <v>65</v>
      </c>
      <c r="C59" s="92"/>
      <c r="D59" s="93"/>
      <c r="E59" s="94"/>
      <c r="F59" s="95"/>
      <c r="G59" s="92"/>
      <c r="H59" s="92"/>
      <c r="I59" s="92"/>
      <c r="J59" s="92"/>
      <c r="K59" s="92"/>
      <c r="L59" s="92"/>
      <c r="M59" s="92"/>
      <c r="N59" s="96"/>
      <c r="O59" s="92"/>
      <c r="P59" s="92"/>
      <c r="Q59" s="92"/>
      <c r="R59" s="92"/>
      <c r="S59" s="92"/>
      <c r="T59" s="92"/>
      <c r="U59" s="151">
        <f>SUM(U55:U57)</f>
        <v>0</v>
      </c>
    </row>
    <row r="60" spans="2:24" ht="6" customHeight="1" x14ac:dyDescent="0.2">
      <c r="B60" s="89"/>
      <c r="C60" s="82"/>
      <c r="D60" s="83"/>
      <c r="E60" s="84"/>
      <c r="F60" s="85"/>
      <c r="G60" s="82"/>
      <c r="H60" s="82"/>
      <c r="I60" s="82"/>
      <c r="J60" s="82"/>
      <c r="K60" s="82"/>
      <c r="L60" s="82"/>
      <c r="M60" s="82"/>
      <c r="N60" s="90"/>
      <c r="O60" s="82"/>
      <c r="P60" s="82"/>
      <c r="Q60" s="82"/>
      <c r="R60" s="82"/>
      <c r="S60" s="82"/>
      <c r="T60" s="82"/>
      <c r="U60" s="82"/>
    </row>
    <row r="61" spans="2:24" ht="14.45" customHeight="1" thickBot="1" x14ac:dyDescent="0.25">
      <c r="B61" s="97" t="s">
        <v>75</v>
      </c>
      <c r="C61" s="98"/>
      <c r="D61" s="99"/>
      <c r="E61" s="100"/>
      <c r="F61" s="101"/>
      <c r="G61" s="98"/>
      <c r="H61" s="98"/>
      <c r="I61" s="98"/>
      <c r="J61" s="98"/>
      <c r="K61" s="98"/>
      <c r="L61" s="98"/>
      <c r="M61" s="98"/>
      <c r="N61" s="102"/>
      <c r="O61" s="98"/>
      <c r="P61" s="98"/>
      <c r="Q61" s="98"/>
      <c r="R61" s="98"/>
      <c r="S61" s="98"/>
      <c r="T61" s="98"/>
      <c r="U61" s="152">
        <f>SUM(U36,U51,U59)</f>
        <v>0</v>
      </c>
      <c r="X61" s="1" t="s">
        <v>110</v>
      </c>
    </row>
    <row r="62" spans="2:24" ht="14.25" customHeight="1" x14ac:dyDescent="0.2">
      <c r="B62" s="47"/>
      <c r="C62" s="12"/>
      <c r="D62" s="75"/>
      <c r="E62" s="76"/>
      <c r="F62" s="77"/>
      <c r="G62" s="12"/>
      <c r="H62" s="12"/>
      <c r="I62" s="12"/>
      <c r="J62" s="12"/>
      <c r="K62" s="12"/>
      <c r="L62" s="12"/>
      <c r="M62" s="12"/>
      <c r="N62" s="46"/>
      <c r="O62" s="12"/>
      <c r="P62" s="12"/>
      <c r="Q62" s="12"/>
      <c r="R62" s="12"/>
      <c r="S62" s="12"/>
      <c r="T62" s="12"/>
      <c r="U62" s="12"/>
    </row>
    <row r="63" spans="2:24" ht="11.25" customHeight="1" x14ac:dyDescent="0.2">
      <c r="B63" s="156" t="s">
        <v>87</v>
      </c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2:24" ht="11.25" customHeight="1" x14ac:dyDescent="0.2">
      <c r="B64" s="158" t="s">
        <v>81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60" t="s">
        <v>82</v>
      </c>
    </row>
    <row r="65" spans="2:21" ht="6" customHeight="1" x14ac:dyDescent="0.2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</row>
    <row r="66" spans="2:21" x14ac:dyDescent="0.2">
      <c r="B66" s="163">
        <v>1</v>
      </c>
      <c r="C66" s="8" t="s">
        <v>112</v>
      </c>
      <c r="D66" s="9"/>
      <c r="E66" s="10"/>
      <c r="F66" s="11"/>
      <c r="G66" s="8"/>
      <c r="H66" s="8"/>
      <c r="I66" s="8"/>
      <c r="J66" s="8"/>
      <c r="K66" s="8"/>
      <c r="L66" s="8"/>
      <c r="M66" s="161"/>
      <c r="N66" s="162"/>
      <c r="O66" s="161"/>
      <c r="P66" s="161"/>
      <c r="Q66" s="161"/>
      <c r="R66" s="161"/>
      <c r="S66" s="161"/>
      <c r="T66" s="8"/>
      <c r="U66" s="8" t="s">
        <v>83</v>
      </c>
    </row>
    <row r="67" spans="2:21" x14ac:dyDescent="0.2">
      <c r="B67" s="191">
        <v>2</v>
      </c>
      <c r="C67" s="192" t="s">
        <v>91</v>
      </c>
      <c r="D67" s="193"/>
      <c r="E67" s="194"/>
      <c r="F67" s="195"/>
      <c r="G67" s="192"/>
      <c r="H67" s="192"/>
      <c r="I67" s="192"/>
      <c r="J67" s="192"/>
      <c r="K67" s="192"/>
      <c r="L67" s="192"/>
      <c r="M67" s="192"/>
      <c r="N67" s="196"/>
      <c r="O67" s="192"/>
      <c r="P67" s="192"/>
      <c r="Q67" s="192"/>
      <c r="R67" s="192"/>
      <c r="S67" s="192"/>
      <c r="T67" s="192"/>
      <c r="U67" s="192" t="s">
        <v>83</v>
      </c>
    </row>
    <row r="68" spans="2:21" x14ac:dyDescent="0.2">
      <c r="B68" s="185">
        <v>3</v>
      </c>
      <c r="C68" s="186" t="s">
        <v>117</v>
      </c>
      <c r="D68" s="187"/>
      <c r="E68" s="188"/>
      <c r="F68" s="189"/>
      <c r="G68" s="186"/>
      <c r="H68" s="186"/>
      <c r="I68" s="186"/>
      <c r="J68" s="186"/>
      <c r="K68" s="186"/>
      <c r="L68" s="186"/>
      <c r="M68" s="186"/>
      <c r="N68" s="190"/>
      <c r="O68" s="186"/>
      <c r="P68" s="186"/>
      <c r="Q68" s="186"/>
      <c r="R68" s="186"/>
      <c r="S68" s="186"/>
      <c r="T68" s="186"/>
      <c r="U68" s="186" t="s">
        <v>118</v>
      </c>
    </row>
    <row r="69" spans="2:21" x14ac:dyDescent="0.2">
      <c r="B69" s="191">
        <v>4</v>
      </c>
      <c r="C69" s="192" t="s">
        <v>116</v>
      </c>
      <c r="D69" s="193"/>
      <c r="E69" s="194"/>
      <c r="F69" s="195"/>
      <c r="G69" s="192"/>
      <c r="H69" s="192"/>
      <c r="I69" s="192"/>
      <c r="J69" s="192"/>
      <c r="K69" s="192"/>
      <c r="L69" s="192"/>
      <c r="M69" s="192"/>
      <c r="N69" s="196"/>
      <c r="O69" s="192"/>
      <c r="P69" s="192"/>
      <c r="Q69" s="192"/>
      <c r="R69" s="192"/>
      <c r="S69" s="192"/>
      <c r="T69" s="192"/>
      <c r="U69" s="192" t="s">
        <v>84</v>
      </c>
    </row>
    <row r="70" spans="2:21" ht="11.25" customHeight="1" x14ac:dyDescent="0.2">
      <c r="B70" s="191"/>
      <c r="C70" s="192" t="s">
        <v>120</v>
      </c>
      <c r="D70" s="193"/>
      <c r="E70" s="194"/>
      <c r="F70" s="195"/>
      <c r="G70" s="192"/>
      <c r="H70" s="192"/>
      <c r="I70" s="192"/>
      <c r="J70" s="192"/>
      <c r="K70" s="192"/>
      <c r="L70" s="192"/>
      <c r="M70" s="192"/>
      <c r="N70" s="196"/>
      <c r="O70" s="192"/>
      <c r="P70" s="192"/>
      <c r="Q70" s="192"/>
      <c r="R70" s="192"/>
      <c r="S70" s="192"/>
      <c r="T70" s="192"/>
      <c r="U70" s="192" t="s">
        <v>85</v>
      </c>
    </row>
    <row r="71" spans="2:21" x14ac:dyDescent="0.2">
      <c r="B71" s="191"/>
      <c r="C71" s="192" t="s">
        <v>109</v>
      </c>
      <c r="D71" s="193"/>
      <c r="E71" s="194"/>
      <c r="F71" s="195"/>
      <c r="G71" s="192"/>
      <c r="H71" s="192"/>
      <c r="I71" s="192"/>
      <c r="J71" s="192"/>
      <c r="K71" s="192"/>
      <c r="L71" s="192"/>
      <c r="M71" s="192"/>
      <c r="N71" s="196"/>
      <c r="O71" s="192"/>
      <c r="P71" s="192"/>
      <c r="Q71" s="192"/>
      <c r="R71" s="192"/>
      <c r="S71" s="192"/>
      <c r="T71" s="192"/>
      <c r="U71" s="192"/>
    </row>
    <row r="72" spans="2:21" x14ac:dyDescent="0.2">
      <c r="B72" s="185">
        <v>5</v>
      </c>
      <c r="C72" s="186" t="s">
        <v>88</v>
      </c>
      <c r="D72" s="187"/>
      <c r="E72" s="188"/>
      <c r="F72" s="189"/>
      <c r="G72" s="186"/>
      <c r="H72" s="186"/>
      <c r="I72" s="186"/>
      <c r="J72" s="186"/>
      <c r="K72" s="186"/>
      <c r="L72" s="186"/>
      <c r="M72" s="186"/>
      <c r="N72" s="190"/>
      <c r="O72" s="186"/>
      <c r="P72" s="186"/>
      <c r="Q72" s="186"/>
      <c r="R72" s="186"/>
      <c r="S72" s="186"/>
      <c r="T72" s="186"/>
      <c r="U72" s="186" t="s">
        <v>84</v>
      </c>
    </row>
    <row r="73" spans="2:21" x14ac:dyDescent="0.2">
      <c r="B73" s="185"/>
      <c r="C73" s="186" t="s">
        <v>89</v>
      </c>
      <c r="D73" s="187"/>
      <c r="E73" s="188"/>
      <c r="F73" s="189"/>
      <c r="G73" s="186"/>
      <c r="H73" s="186"/>
      <c r="I73" s="186"/>
      <c r="J73" s="186"/>
      <c r="K73" s="186"/>
      <c r="L73" s="186"/>
      <c r="M73" s="186"/>
      <c r="N73" s="190"/>
      <c r="O73" s="186"/>
      <c r="P73" s="186"/>
      <c r="Q73" s="186"/>
      <c r="R73" s="186"/>
      <c r="S73" s="186"/>
      <c r="T73" s="186"/>
      <c r="U73" s="186" t="s">
        <v>86</v>
      </c>
    </row>
    <row r="74" spans="2:21" x14ac:dyDescent="0.2">
      <c r="B74" s="191">
        <v>6</v>
      </c>
      <c r="C74" s="192" t="s">
        <v>113</v>
      </c>
      <c r="D74" s="193"/>
      <c r="E74" s="194"/>
      <c r="F74" s="195"/>
      <c r="G74" s="192"/>
      <c r="H74" s="192"/>
      <c r="I74" s="192"/>
      <c r="J74" s="192"/>
      <c r="K74" s="192"/>
      <c r="L74" s="192"/>
      <c r="M74" s="192"/>
      <c r="N74" s="196"/>
      <c r="O74" s="192"/>
      <c r="P74" s="192"/>
      <c r="Q74" s="192"/>
      <c r="R74" s="192"/>
      <c r="S74" s="192"/>
      <c r="T74" s="192"/>
      <c r="U74" s="192" t="s">
        <v>83</v>
      </c>
    </row>
    <row r="75" spans="2:21" x14ac:dyDescent="0.2">
      <c r="B75" s="185">
        <v>7</v>
      </c>
      <c r="C75" s="186" t="s">
        <v>114</v>
      </c>
      <c r="D75" s="187"/>
      <c r="E75" s="188"/>
      <c r="F75" s="189"/>
      <c r="G75" s="186"/>
      <c r="H75" s="186"/>
      <c r="I75" s="186"/>
      <c r="J75" s="186"/>
      <c r="K75" s="186"/>
      <c r="L75" s="186"/>
      <c r="M75" s="186"/>
      <c r="N75" s="190"/>
      <c r="O75" s="186"/>
      <c r="P75" s="186"/>
      <c r="Q75" s="186"/>
      <c r="R75" s="186"/>
      <c r="S75" s="186"/>
      <c r="T75" s="186"/>
      <c r="U75" s="8" t="s">
        <v>83</v>
      </c>
    </row>
    <row r="76" spans="2:21" x14ac:dyDescent="0.2">
      <c r="B76" s="191">
        <v>8</v>
      </c>
      <c r="C76" s="192" t="s">
        <v>98</v>
      </c>
      <c r="D76" s="193"/>
      <c r="E76" s="194"/>
      <c r="F76" s="195"/>
      <c r="G76" s="192"/>
      <c r="H76" s="192"/>
      <c r="I76" s="192"/>
      <c r="J76" s="192"/>
      <c r="K76" s="192"/>
      <c r="L76" s="192"/>
      <c r="M76" s="192"/>
      <c r="N76" s="196"/>
      <c r="O76" s="192"/>
      <c r="P76" s="192"/>
      <c r="Q76" s="192"/>
      <c r="R76" s="192"/>
      <c r="S76" s="192"/>
      <c r="T76" s="192"/>
      <c r="U76" s="192" t="s">
        <v>83</v>
      </c>
    </row>
    <row r="77" spans="2:21" x14ac:dyDescent="0.2">
      <c r="B77" s="185">
        <v>9</v>
      </c>
      <c r="C77" s="186" t="s">
        <v>119</v>
      </c>
      <c r="D77" s="187"/>
      <c r="E77" s="188"/>
      <c r="F77" s="189"/>
      <c r="G77" s="186"/>
      <c r="H77" s="186"/>
      <c r="I77" s="186"/>
      <c r="J77" s="186"/>
      <c r="K77" s="186"/>
      <c r="L77" s="186"/>
      <c r="M77" s="186"/>
      <c r="N77" s="190"/>
      <c r="O77" s="186"/>
      <c r="P77" s="186"/>
      <c r="Q77" s="186"/>
      <c r="R77" s="186"/>
      <c r="S77" s="186"/>
      <c r="T77" s="186"/>
      <c r="U77" s="186" t="s">
        <v>118</v>
      </c>
    </row>
    <row r="78" spans="2:21" x14ac:dyDescent="0.2">
      <c r="B78" s="185"/>
      <c r="C78" s="186" t="s">
        <v>102</v>
      </c>
      <c r="D78" s="187"/>
      <c r="E78" s="188"/>
      <c r="F78" s="189"/>
      <c r="G78" s="186"/>
      <c r="H78" s="186"/>
      <c r="I78" s="186"/>
      <c r="J78" s="186"/>
      <c r="K78" s="186"/>
      <c r="L78" s="186"/>
      <c r="M78" s="186"/>
      <c r="N78" s="190"/>
      <c r="O78" s="186"/>
      <c r="P78" s="186"/>
      <c r="Q78" s="186"/>
      <c r="R78" s="186"/>
      <c r="S78" s="186"/>
      <c r="T78" s="186"/>
      <c r="U78" s="186" t="s">
        <v>84</v>
      </c>
    </row>
    <row r="79" spans="2:21" x14ac:dyDescent="0.2">
      <c r="B79" s="191">
        <v>10</v>
      </c>
      <c r="C79" s="192" t="s">
        <v>90</v>
      </c>
      <c r="D79" s="193"/>
      <c r="E79" s="194"/>
      <c r="F79" s="195"/>
      <c r="G79" s="192"/>
      <c r="H79" s="192"/>
      <c r="I79" s="192"/>
      <c r="J79" s="192"/>
      <c r="K79" s="192"/>
      <c r="L79" s="192"/>
      <c r="M79" s="192"/>
      <c r="N79" s="196"/>
      <c r="O79" s="192"/>
      <c r="P79" s="192"/>
      <c r="Q79" s="192"/>
      <c r="R79" s="192"/>
      <c r="S79" s="192"/>
      <c r="T79" s="192"/>
      <c r="U79" s="192" t="s">
        <v>84</v>
      </c>
    </row>
    <row r="80" spans="2:21" x14ac:dyDescent="0.2">
      <c r="B80" s="185">
        <v>11</v>
      </c>
      <c r="C80" s="8" t="s">
        <v>115</v>
      </c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8" t="s">
        <v>83</v>
      </c>
    </row>
    <row r="81" spans="3:30" x14ac:dyDescent="0.2">
      <c r="D81" s="1"/>
      <c r="E81" s="1"/>
      <c r="F81" s="1"/>
      <c r="N81" s="1"/>
      <c r="V81" s="104"/>
      <c r="W81" s="104"/>
      <c r="X81" s="104"/>
      <c r="Y81" s="104"/>
      <c r="Z81" s="104"/>
      <c r="AA81" s="104"/>
      <c r="AB81" s="104"/>
      <c r="AC81" s="104"/>
      <c r="AD81" s="104"/>
    </row>
    <row r="82" spans="3:30" x14ac:dyDescent="0.2">
      <c r="C82" s="68"/>
      <c r="D82" s="68"/>
      <c r="E82" s="24"/>
      <c r="F82" s="70"/>
      <c r="G82" s="24"/>
      <c r="H82" s="24"/>
      <c r="I82" s="24"/>
      <c r="J82" s="103"/>
      <c r="K82" s="104"/>
      <c r="L82" s="105"/>
      <c r="M82" s="106"/>
      <c r="N82" s="107"/>
      <c r="O82" s="107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</row>
    <row r="83" spans="3:30" x14ac:dyDescent="0.2">
      <c r="C83" s="68"/>
      <c r="D83" s="68"/>
      <c r="E83" s="24"/>
      <c r="F83" s="70"/>
      <c r="G83" s="24"/>
      <c r="H83" s="24"/>
      <c r="I83" s="24"/>
      <c r="J83" s="103"/>
      <c r="K83" s="104"/>
      <c r="L83" s="105"/>
      <c r="M83" s="106"/>
      <c r="N83" s="107"/>
      <c r="O83" s="107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3:30" x14ac:dyDescent="0.2">
      <c r="C84" s="68"/>
      <c r="D84" s="68"/>
      <c r="E84" s="24"/>
      <c r="F84" s="70"/>
      <c r="G84" s="24"/>
      <c r="H84" s="24"/>
      <c r="I84" s="24"/>
      <c r="K84" s="109"/>
      <c r="L84" s="104"/>
      <c r="M84" s="104"/>
      <c r="N84" s="108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9"/>
      <c r="AD84" s="104"/>
    </row>
    <row r="85" spans="3:30" x14ac:dyDescent="0.2">
      <c r="C85" s="68"/>
      <c r="D85" s="68"/>
      <c r="E85" s="24"/>
      <c r="F85" s="70"/>
      <c r="G85" s="24"/>
      <c r="H85" s="24"/>
      <c r="I85" s="24"/>
      <c r="K85" s="104"/>
      <c r="L85" s="110"/>
      <c r="M85" s="111"/>
      <c r="N85" s="112"/>
      <c r="O85" s="112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4"/>
      <c r="AD85" s="104"/>
    </row>
    <row r="86" spans="3:30" x14ac:dyDescent="0.2">
      <c r="C86" s="68"/>
      <c r="D86" s="68"/>
      <c r="E86" s="24"/>
      <c r="F86" s="70"/>
      <c r="G86" s="24"/>
      <c r="H86" s="24"/>
      <c r="I86" s="24"/>
    </row>
    <row r="87" spans="3:30" x14ac:dyDescent="0.2">
      <c r="C87" s="68"/>
      <c r="D87" s="68"/>
      <c r="E87" s="24"/>
      <c r="F87" s="70"/>
      <c r="G87" s="24"/>
      <c r="H87" s="24"/>
      <c r="I87" s="24"/>
    </row>
    <row r="88" spans="3:30" x14ac:dyDescent="0.2">
      <c r="C88" s="68"/>
      <c r="D88" s="68"/>
      <c r="E88" s="24"/>
      <c r="F88" s="70"/>
      <c r="G88" s="24"/>
      <c r="H88" s="24"/>
      <c r="I88" s="24"/>
    </row>
    <row r="89" spans="3:30" x14ac:dyDescent="0.2">
      <c r="C89" s="68"/>
      <c r="D89" s="68"/>
      <c r="E89" s="24"/>
      <c r="F89" s="70"/>
      <c r="G89" s="24"/>
      <c r="H89" s="24"/>
      <c r="I89" s="24"/>
      <c r="N89" s="1"/>
    </row>
    <row r="90" spans="3:30" x14ac:dyDescent="0.2">
      <c r="C90" s="68"/>
      <c r="D90" s="68"/>
      <c r="E90" s="24"/>
      <c r="F90" s="70"/>
      <c r="G90" s="24"/>
      <c r="H90" s="24"/>
      <c r="I90" s="24"/>
      <c r="N90" s="1"/>
    </row>
    <row r="91" spans="3:30" x14ac:dyDescent="0.2">
      <c r="C91" s="68"/>
      <c r="D91" s="68"/>
      <c r="E91" s="24"/>
      <c r="F91" s="70"/>
      <c r="G91" s="24"/>
      <c r="H91" s="24"/>
      <c r="I91" s="24"/>
      <c r="N91" s="1"/>
    </row>
    <row r="92" spans="3:30" x14ac:dyDescent="0.2">
      <c r="C92" s="68"/>
      <c r="D92" s="68"/>
      <c r="E92" s="24"/>
      <c r="F92" s="70"/>
      <c r="G92" s="24"/>
      <c r="H92" s="24"/>
      <c r="I92" s="24"/>
      <c r="N92" s="1"/>
    </row>
    <row r="93" spans="3:30" x14ac:dyDescent="0.2">
      <c r="C93" s="68"/>
      <c r="D93" s="68"/>
      <c r="E93" s="24"/>
      <c r="F93" s="70"/>
      <c r="G93" s="24"/>
      <c r="H93" s="24"/>
      <c r="I93" s="24"/>
      <c r="N93" s="1"/>
    </row>
    <row r="94" spans="3:30" x14ac:dyDescent="0.2">
      <c r="C94" s="68"/>
      <c r="D94" s="68"/>
      <c r="E94" s="24"/>
      <c r="F94" s="70"/>
      <c r="G94" s="24"/>
      <c r="H94" s="24"/>
      <c r="I94" s="24"/>
      <c r="N94" s="1"/>
    </row>
    <row r="95" spans="3:30" x14ac:dyDescent="0.2">
      <c r="C95" s="68"/>
      <c r="D95" s="68"/>
      <c r="E95" s="24"/>
      <c r="F95" s="70"/>
      <c r="G95" s="24"/>
      <c r="H95" s="24"/>
      <c r="I95" s="24"/>
      <c r="N95" s="1"/>
    </row>
    <row r="96" spans="3:30" x14ac:dyDescent="0.2">
      <c r="C96" s="68"/>
      <c r="D96" s="68"/>
      <c r="E96" s="24"/>
      <c r="F96" s="70"/>
      <c r="G96" s="24"/>
      <c r="H96" s="24"/>
      <c r="I96" s="24"/>
      <c r="N96" s="1"/>
    </row>
    <row r="97" spans="3:14" x14ac:dyDescent="0.2">
      <c r="C97" s="24"/>
      <c r="D97" s="68"/>
      <c r="E97" s="113"/>
      <c r="F97" s="70"/>
      <c r="G97" s="24"/>
      <c r="H97" s="24"/>
      <c r="I97" s="24"/>
      <c r="N97" s="1"/>
    </row>
    <row r="98" spans="3:14" x14ac:dyDescent="0.2">
      <c r="C98" s="24"/>
      <c r="D98" s="68"/>
      <c r="E98" s="69"/>
      <c r="F98" s="70"/>
      <c r="G98" s="24"/>
      <c r="H98" s="24"/>
      <c r="I98" s="24"/>
      <c r="N98" s="1"/>
    </row>
  </sheetData>
  <sheetProtection algorithmName="SHA-512" hashValue="KrjPKHoq+a7X8EAJg4LDldomaCxEGTGiXpjBdv1WL1JfUksdVTmXFpTOt5eZyZRDHBgRRIIkgkJu6pQ08G+8lg==" saltValue="oiu1UIGfvAY4r2mZwvm+uA==" spinCount="100000" sheet="1" selectLockedCells="1"/>
  <dataConsolidate/>
  <mergeCells count="64">
    <mergeCell ref="G33:I33"/>
    <mergeCell ref="B27:E27"/>
    <mergeCell ref="G27:I27"/>
    <mergeCell ref="G32:I32"/>
    <mergeCell ref="O27:P27"/>
    <mergeCell ref="K32:M32"/>
    <mergeCell ref="G11:H11"/>
    <mergeCell ref="G13:H13"/>
    <mergeCell ref="B19:G20"/>
    <mergeCell ref="M19:S20"/>
    <mergeCell ref="J20:K20"/>
    <mergeCell ref="J15:K15"/>
    <mergeCell ref="J17:K17"/>
    <mergeCell ref="G23:I23"/>
    <mergeCell ref="G25:I25"/>
    <mergeCell ref="G29:I29"/>
    <mergeCell ref="J23:M23"/>
    <mergeCell ref="G26:I26"/>
    <mergeCell ref="O25:P25"/>
    <mergeCell ref="O23:P23"/>
    <mergeCell ref="Q23:S23"/>
    <mergeCell ref="Q25:S25"/>
    <mergeCell ref="O26:P26"/>
    <mergeCell ref="Q26:S26"/>
    <mergeCell ref="G39:I39"/>
    <mergeCell ref="Q39:S39"/>
    <mergeCell ref="Q48:S48"/>
    <mergeCell ref="Q45:S45"/>
    <mergeCell ref="G41:I41"/>
    <mergeCell ref="O41:P41"/>
    <mergeCell ref="G45:I45"/>
    <mergeCell ref="G48:I48"/>
    <mergeCell ref="O48:P48"/>
    <mergeCell ref="G42:I42"/>
    <mergeCell ref="Q42:S42"/>
    <mergeCell ref="O42:P42"/>
    <mergeCell ref="G49:I49"/>
    <mergeCell ref="O49:P49"/>
    <mergeCell ref="Q54:S54"/>
    <mergeCell ref="G57:I57"/>
    <mergeCell ref="O57:P57"/>
    <mergeCell ref="O54:P54"/>
    <mergeCell ref="G55:I55"/>
    <mergeCell ref="J55:M55"/>
    <mergeCell ref="G54:I54"/>
    <mergeCell ref="J54:M54"/>
    <mergeCell ref="O55:P55"/>
    <mergeCell ref="Q49:S49"/>
    <mergeCell ref="J2:U5"/>
    <mergeCell ref="Q43:S43"/>
    <mergeCell ref="Q44:S44"/>
    <mergeCell ref="O45:P45"/>
    <mergeCell ref="K48:M48"/>
    <mergeCell ref="O39:P39"/>
    <mergeCell ref="Q41:S41"/>
    <mergeCell ref="J39:M39"/>
    <mergeCell ref="Q33:S33"/>
    <mergeCell ref="O33:P33"/>
    <mergeCell ref="Q29:S29"/>
    <mergeCell ref="O29:P29"/>
    <mergeCell ref="O32:P32"/>
    <mergeCell ref="Q32:S32"/>
    <mergeCell ref="Q27:S27"/>
    <mergeCell ref="Q28:S28"/>
  </mergeCells>
  <phoneticPr fontId="2" type="noConversion"/>
  <dataValidations count="3">
    <dataValidation type="date" allowBlank="1" showInputMessage="1" showErrorMessage="1" sqref="G13:H13">
      <formula1>44562</formula1>
      <formula2>44926</formula2>
    </dataValidation>
    <dataValidation type="date" allowBlank="1" showInputMessage="1" showErrorMessage="1" sqref="E13">
      <formula1>44197</formula1>
      <formula2>44926</formula2>
    </dataValidation>
    <dataValidation type="whole" allowBlank="1" showInputMessage="1" showErrorMessage="1" sqref="G26:I26">
      <formula1>0</formula1>
      <formula2>J17</formula2>
    </dataValidation>
  </dataValidations>
  <printOptions horizontalCentered="1"/>
  <pageMargins left="0" right="0" top="0.47244094488188981" bottom="0" header="0" footer="0"/>
  <pageSetup paperSize="9" scale="89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locked="0" defaultSize="0" print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AA48"/>
  <sheetViews>
    <sheetView showGridLines="0" showRowColHeaders="0" workbookViewId="0">
      <selection activeCell="K12" sqref="K12:L12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3.625" style="2" customWidth="1"/>
    <col min="5" max="5" width="3.625" style="3" customWidth="1"/>
    <col min="6" max="6" width="6.375" style="4" customWidth="1"/>
    <col min="7" max="7" width="2.625" style="4" customWidth="1"/>
    <col min="8" max="8" width="3.625" style="1" customWidth="1"/>
    <col min="9" max="9" width="4.375" style="1" customWidth="1"/>
    <col min="10" max="10" width="3.625" style="1" customWidth="1"/>
    <col min="11" max="11" width="4.625" style="1" customWidth="1"/>
    <col min="12" max="12" width="4.25" style="1" customWidth="1"/>
    <col min="13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179" t="s">
        <v>99</v>
      </c>
      <c r="G2" s="1"/>
      <c r="J2" s="221" t="s">
        <v>122</v>
      </c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2:27" ht="12" customHeight="1" x14ac:dyDescent="0.2">
      <c r="D3" s="183" t="s">
        <v>100</v>
      </c>
      <c r="G3" s="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W3" s="6"/>
    </row>
    <row r="4" spans="2:27" ht="12" customHeight="1" x14ac:dyDescent="0.2">
      <c r="D4" s="1" t="s">
        <v>104</v>
      </c>
      <c r="G4" s="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W4" s="6"/>
    </row>
    <row r="5" spans="2:27" ht="12" customHeight="1" x14ac:dyDescent="0.2">
      <c r="D5" s="178" t="s">
        <v>101</v>
      </c>
      <c r="G5" s="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 t="s">
        <v>92</v>
      </c>
      <c r="W7" s="6"/>
      <c r="X7" s="177"/>
      <c r="Y7" s="177"/>
      <c r="Z7" s="177"/>
      <c r="AA7" s="178"/>
    </row>
    <row r="9" spans="2:27" ht="12" thickBot="1" x14ac:dyDescent="0.25"/>
    <row r="10" spans="2:27" x14ac:dyDescent="0.2">
      <c r="B10" s="12" t="s">
        <v>55</v>
      </c>
      <c r="C10" s="12"/>
      <c r="D10" s="75"/>
      <c r="E10" s="76"/>
      <c r="F10" s="257">
        <v>44562</v>
      </c>
      <c r="G10" s="258"/>
      <c r="H10" s="166" t="s">
        <v>76</v>
      </c>
      <c r="I10" s="257">
        <v>44926</v>
      </c>
      <c r="J10" s="258"/>
      <c r="K10" s="167"/>
      <c r="L10" s="166"/>
      <c r="M10" s="166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77</v>
      </c>
      <c r="J12" s="1" t="s">
        <v>57</v>
      </c>
      <c r="K12" s="250"/>
      <c r="L12" s="251"/>
      <c r="M12" s="114"/>
      <c r="N12" s="114"/>
      <c r="O12" s="56"/>
      <c r="P12" s="56"/>
      <c r="Q12" s="78"/>
      <c r="R12" s="79"/>
      <c r="S12" s="56"/>
      <c r="T12" s="56"/>
      <c r="U12" s="267"/>
      <c r="V12" s="267"/>
    </row>
    <row r="13" spans="2:27" ht="11.25" customHeight="1" thickBot="1" x14ac:dyDescent="0.25">
      <c r="K13" s="175"/>
      <c r="L13" s="175"/>
      <c r="M13" s="114"/>
      <c r="N13" s="114"/>
      <c r="O13" s="56"/>
      <c r="P13" s="56"/>
      <c r="Q13" s="78"/>
      <c r="R13" s="79"/>
      <c r="S13" s="56"/>
      <c r="T13" s="56"/>
      <c r="U13" s="136"/>
      <c r="V13" s="136"/>
    </row>
    <row r="14" spans="2:27" ht="11.25" customHeight="1" x14ac:dyDescent="0.2">
      <c r="B14" s="1" t="s">
        <v>78</v>
      </c>
      <c r="H14" s="16"/>
      <c r="I14" s="16"/>
      <c r="J14" s="1" t="s">
        <v>57</v>
      </c>
      <c r="K14" s="250"/>
      <c r="L14" s="251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42" t="s">
        <v>62</v>
      </c>
      <c r="I17" s="242"/>
      <c r="J17" s="242"/>
      <c r="K17" s="228"/>
      <c r="L17" s="228"/>
      <c r="M17" s="228"/>
      <c r="N17" s="228"/>
      <c r="O17" s="226" t="s">
        <v>64</v>
      </c>
      <c r="P17" s="226"/>
      <c r="Q17" s="18"/>
      <c r="R17" s="243" t="s">
        <v>65</v>
      </c>
      <c r="S17" s="243"/>
      <c r="T17" s="243"/>
      <c r="U17" s="243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60" t="s">
        <v>0</v>
      </c>
      <c r="C20" s="60"/>
      <c r="D20" s="61"/>
      <c r="E20" s="62"/>
      <c r="F20" s="63"/>
      <c r="G20" s="115">
        <v>1</v>
      </c>
      <c r="H20" s="268">
        <f>IF(K12-K14&lt;0,0,ROUNDDOWN(K12-K14,-2))</f>
        <v>0</v>
      </c>
      <c r="I20" s="268"/>
      <c r="J20" s="268"/>
      <c r="K20" s="116"/>
      <c r="L20" s="116"/>
      <c r="M20" s="116"/>
      <c r="N20" s="116"/>
      <c r="O20" s="270">
        <f>'SA Data'!C72</f>
        <v>8.5000000000000006E-2</v>
      </c>
      <c r="P20" s="270"/>
      <c r="Q20" s="60"/>
      <c r="R20" s="263">
        <f>ROUND((H20*O20)/5,2)*5</f>
        <v>0</v>
      </c>
      <c r="S20" s="263"/>
      <c r="T20" s="263"/>
      <c r="U20" s="263"/>
    </row>
    <row r="21" spans="2:25" ht="11.25" customHeight="1" thickBot="1" x14ac:dyDescent="0.25">
      <c r="G21" s="22"/>
      <c r="O21" s="1"/>
    </row>
    <row r="22" spans="2:25" ht="13.5" customHeight="1" x14ac:dyDescent="0.2">
      <c r="B22" s="266" t="s">
        <v>67</v>
      </c>
      <c r="C22" s="266"/>
      <c r="D22" s="266"/>
      <c r="E22" s="266"/>
      <c r="F22" s="266"/>
      <c r="G22" s="117">
        <v>2</v>
      </c>
      <c r="H22" s="264">
        <f>IF(O22&gt;0,R20,0)</f>
        <v>0</v>
      </c>
      <c r="I22" s="265"/>
      <c r="J22" s="265"/>
      <c r="K22" s="81"/>
      <c r="L22" s="81"/>
      <c r="M22" s="81"/>
      <c r="N22" s="81"/>
      <c r="O22" s="253"/>
      <c r="P22" s="254"/>
      <c r="Q22" s="81"/>
      <c r="R22" s="269">
        <f>ROUND((-H22*O22)/5,2)*5</f>
        <v>0</v>
      </c>
      <c r="S22" s="269"/>
      <c r="T22" s="269"/>
      <c r="U22" s="269"/>
    </row>
    <row r="23" spans="2:25" ht="11.25" customHeight="1" x14ac:dyDescent="0.2">
      <c r="B23" s="118"/>
      <c r="C23" s="118"/>
      <c r="D23" s="118"/>
      <c r="E23" s="118"/>
      <c r="F23" s="118"/>
      <c r="G23" s="119"/>
      <c r="H23" s="120"/>
      <c r="I23" s="121"/>
      <c r="J23" s="121"/>
      <c r="K23" s="122"/>
      <c r="L23" s="122"/>
      <c r="M23" s="122"/>
      <c r="N23" s="122"/>
      <c r="O23" s="123"/>
      <c r="P23" s="123"/>
      <c r="Q23" s="122"/>
      <c r="R23" s="124"/>
      <c r="S23" s="124"/>
      <c r="T23" s="124"/>
      <c r="U23" s="124"/>
    </row>
    <row r="24" spans="2:25" ht="15" customHeight="1" thickBot="1" x14ac:dyDescent="0.25">
      <c r="B24" s="125" t="s">
        <v>79</v>
      </c>
      <c r="C24" s="98"/>
      <c r="D24" s="99"/>
      <c r="E24" s="100"/>
      <c r="F24" s="101"/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261">
        <f>SUM(R20:U22)</f>
        <v>0</v>
      </c>
      <c r="S24" s="262"/>
      <c r="T24" s="262"/>
      <c r="U24" s="262"/>
    </row>
    <row r="25" spans="2:25" ht="14.25" customHeight="1" x14ac:dyDescent="0.2">
      <c r="B25" s="168"/>
      <c r="C25" s="169"/>
      <c r="D25" s="170"/>
      <c r="E25" s="171"/>
      <c r="F25" s="172"/>
      <c r="G25" s="17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73"/>
      <c r="S25" s="174"/>
      <c r="T25" s="174"/>
      <c r="U25" s="174"/>
    </row>
    <row r="26" spans="2:25" ht="14.25" customHeight="1" x14ac:dyDescent="0.2">
      <c r="O26" s="1"/>
    </row>
    <row r="27" spans="2:25" ht="11.25" customHeight="1" x14ac:dyDescent="0.2">
      <c r="B27" s="156" t="s">
        <v>87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26"/>
    </row>
    <row r="28" spans="2:25" ht="11.25" customHeight="1" x14ac:dyDescent="0.2">
      <c r="B28" s="158" t="s">
        <v>81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259" t="s">
        <v>93</v>
      </c>
      <c r="U28" s="260"/>
      <c r="V28" s="126"/>
    </row>
    <row r="29" spans="2:25" ht="11.25" customHeight="1" x14ac:dyDescent="0.2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26"/>
      <c r="V29" s="126"/>
    </row>
    <row r="30" spans="2:25" ht="11.25" customHeight="1" x14ac:dyDescent="0.2">
      <c r="B30" s="163">
        <v>1</v>
      </c>
      <c r="C30" s="8" t="s">
        <v>94</v>
      </c>
      <c r="D30" s="9"/>
      <c r="E30" s="10"/>
      <c r="F30" s="11"/>
      <c r="G30" s="8"/>
      <c r="H30" s="8"/>
      <c r="I30" s="8"/>
      <c r="J30" s="8"/>
      <c r="K30" s="8"/>
      <c r="L30" s="8"/>
      <c r="M30" s="161"/>
      <c r="N30" s="162"/>
      <c r="O30" s="161"/>
      <c r="P30" s="161"/>
      <c r="Q30" s="161"/>
      <c r="R30" s="161"/>
      <c r="S30" s="8"/>
      <c r="T30" s="255">
        <v>642.11</v>
      </c>
      <c r="U30" s="255"/>
      <c r="V30" s="126"/>
    </row>
    <row r="31" spans="2:25" ht="11.25" customHeight="1" x14ac:dyDescent="0.2">
      <c r="B31" s="164">
        <v>2</v>
      </c>
      <c r="C31" s="1" t="s">
        <v>95</v>
      </c>
      <c r="G31" s="1"/>
      <c r="N31" s="5"/>
      <c r="O31" s="1"/>
      <c r="T31" s="256">
        <v>642.11</v>
      </c>
      <c r="U31" s="256"/>
      <c r="V31" s="126"/>
    </row>
    <row r="32" spans="2:25" ht="11.25" customHeight="1" x14ac:dyDescent="0.2">
      <c r="B32" s="126"/>
      <c r="C32" s="126"/>
      <c r="D32" s="127"/>
      <c r="E32" s="128"/>
      <c r="F32" s="129"/>
      <c r="G32" s="129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  <row r="33" spans="2:23" ht="11.25" customHeight="1" x14ac:dyDescent="0.2">
      <c r="B33" s="126"/>
      <c r="C33" s="126"/>
      <c r="D33" s="127"/>
      <c r="E33" s="128"/>
      <c r="F33" s="129"/>
      <c r="G33" s="12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2:23" ht="11.25" customHeight="1" x14ac:dyDescent="0.2">
      <c r="B34" s="126"/>
      <c r="C34" s="126"/>
      <c r="D34" s="127"/>
      <c r="E34" s="128"/>
      <c r="F34" s="129"/>
      <c r="G34" s="129"/>
      <c r="H34" s="126"/>
      <c r="I34" s="126"/>
      <c r="J34" s="126"/>
      <c r="K34" s="126"/>
      <c r="L34" s="126"/>
      <c r="M34" s="126"/>
      <c r="N34" s="126"/>
      <c r="O34" s="130"/>
      <c r="P34" s="126"/>
      <c r="Q34" s="126"/>
      <c r="R34" s="126"/>
      <c r="S34" s="126"/>
      <c r="T34" s="126"/>
      <c r="U34" s="126"/>
      <c r="V34" s="126"/>
      <c r="W34" s="126"/>
    </row>
    <row r="35" spans="2:23" ht="11.25" customHeight="1" x14ac:dyDescent="0.2"/>
    <row r="36" spans="2:23" ht="11.25" customHeight="1" x14ac:dyDescent="0.2"/>
    <row r="37" spans="2:23" ht="11.25" customHeight="1" x14ac:dyDescent="0.2"/>
    <row r="38" spans="2:23" ht="11.25" customHeight="1" x14ac:dyDescent="0.2"/>
    <row r="39" spans="2:23" ht="11.25" customHeight="1" x14ac:dyDescent="0.2"/>
    <row r="40" spans="2:23" ht="11.25" customHeight="1" x14ac:dyDescent="0.2"/>
    <row r="41" spans="2:23" ht="11.25" customHeight="1" x14ac:dyDescent="0.2"/>
    <row r="43" spans="2:23" x14ac:dyDescent="0.2">
      <c r="C43" s="132"/>
      <c r="D43" s="133"/>
      <c r="E43" s="134"/>
      <c r="F43" s="135"/>
      <c r="G43" s="135"/>
      <c r="H43" s="135"/>
      <c r="I43" s="135"/>
      <c r="J43" s="132"/>
      <c r="K43" s="132"/>
      <c r="L43" s="132"/>
      <c r="M43" s="132"/>
      <c r="N43" s="132"/>
      <c r="O43" s="130"/>
    </row>
    <row r="44" spans="2:23" x14ac:dyDescent="0.2">
      <c r="H44" s="4"/>
      <c r="I44" s="4"/>
    </row>
    <row r="48" spans="2:23" x14ac:dyDescent="0.2">
      <c r="B48" s="13"/>
    </row>
  </sheetData>
  <sheetProtection algorithmName="SHA-512" hashValue="HiPZmlScrlHkwyNJjyShdF9Gl5QABe1PWX+x4tQOyi2W+RtLXyv1SHbOd5PnzUFIau5QDf5/Dc9MNmcbUQwqog==" saltValue="vAtjpiUHL/FXJwp/iKp29w==" spinCount="100000" sheet="1" selectLockedCells="1"/>
  <mergeCells count="21">
    <mergeCell ref="F10:G10"/>
    <mergeCell ref="K14:L14"/>
    <mergeCell ref="B22:F22"/>
    <mergeCell ref="U12:V12"/>
    <mergeCell ref="K12:L12"/>
    <mergeCell ref="H20:J20"/>
    <mergeCell ref="O17:P17"/>
    <mergeCell ref="R22:U22"/>
    <mergeCell ref="O20:P20"/>
    <mergeCell ref="R17:U17"/>
    <mergeCell ref="H17:J17"/>
    <mergeCell ref="J2:U5"/>
    <mergeCell ref="T30:U30"/>
    <mergeCell ref="T31:U31"/>
    <mergeCell ref="I10:J10"/>
    <mergeCell ref="T28:U28"/>
    <mergeCell ref="R24:U24"/>
    <mergeCell ref="K17:N17"/>
    <mergeCell ref="R20:U20"/>
    <mergeCell ref="H22:J22"/>
    <mergeCell ref="O22:P22"/>
  </mergeCells>
  <phoneticPr fontId="2" type="noConversion"/>
  <dataValidations count="2">
    <dataValidation type="date" allowBlank="1" showInputMessage="1" showErrorMessage="1" sqref="F10:G10">
      <formula1>44197</formula1>
      <formula2>44926</formula2>
    </dataValidation>
    <dataValidation type="date" allowBlank="1" showInputMessage="1" showErrorMessage="1" sqref="I10:J10">
      <formula1>44562</formula1>
      <formula2>44926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F1" workbookViewId="0">
      <selection activeCell="E1" sqref="E1"/>
    </sheetView>
  </sheetViews>
  <sheetFormatPr baseColWidth="10" defaultRowHeight="11.25" outlineLevelCol="1" x14ac:dyDescent="0.2"/>
  <cols>
    <col min="1" max="1" width="3.625" style="199" hidden="1" customWidth="1" outlineLevel="1"/>
    <col min="2" max="2" width="17" style="199" hidden="1" customWidth="1" outlineLevel="1"/>
    <col min="3" max="4" width="11" style="199" hidden="1" customWidth="1" outlineLevel="1"/>
    <col min="5" max="5" width="21.875" style="199" hidden="1" customWidth="1" outlineLevel="1"/>
    <col min="6" max="6" width="8.75" style="199" customWidth="1" collapsed="1"/>
    <col min="7" max="7" width="7.875" style="199" customWidth="1"/>
    <col min="8" max="8" width="8.625" style="199" customWidth="1"/>
    <col min="9" max="9" width="2.25" style="199" customWidth="1"/>
    <col min="10" max="10" width="7.25" style="199" customWidth="1"/>
    <col min="11" max="11" width="2.5" style="199" customWidth="1"/>
    <col min="12" max="12" width="10.625" style="199" customWidth="1"/>
    <col min="13" max="13" width="3" style="199" customWidth="1"/>
    <col min="14" max="16384" width="11" style="199"/>
  </cols>
  <sheetData>
    <row r="1" spans="1:14" ht="12.75" x14ac:dyDescent="0.2">
      <c r="A1" s="198" t="s">
        <v>123</v>
      </c>
    </row>
    <row r="3" spans="1:14" x14ac:dyDescent="0.2">
      <c r="A3" s="200" t="s">
        <v>0</v>
      </c>
      <c r="F3" s="201"/>
      <c r="G3" s="202"/>
      <c r="H3" s="202"/>
      <c r="I3" s="202"/>
      <c r="J3" s="202"/>
      <c r="K3" s="202"/>
      <c r="L3" s="202"/>
      <c r="M3" s="202"/>
      <c r="N3" s="202"/>
    </row>
    <row r="4" spans="1:14" x14ac:dyDescent="0.2">
      <c r="F4" s="201"/>
      <c r="G4" s="202"/>
      <c r="H4" s="202"/>
      <c r="I4" s="202"/>
      <c r="J4" s="202"/>
      <c r="K4" s="202"/>
      <c r="L4" s="202"/>
      <c r="M4" s="202"/>
      <c r="N4" s="202"/>
    </row>
    <row r="5" spans="1:14" x14ac:dyDescent="0.2">
      <c r="A5" s="199" t="s">
        <v>1</v>
      </c>
      <c r="C5" s="203">
        <v>3.3300000000000003E-2</v>
      </c>
      <c r="D5" s="204"/>
      <c r="F5" s="220"/>
      <c r="G5" s="220"/>
      <c r="H5" s="220"/>
      <c r="I5" s="202"/>
      <c r="J5" s="219"/>
      <c r="K5" s="202"/>
      <c r="L5" s="219"/>
      <c r="M5" s="202"/>
      <c r="N5" s="205"/>
    </row>
    <row r="6" spans="1:14" x14ac:dyDescent="0.2">
      <c r="A6" s="199" t="s">
        <v>105</v>
      </c>
      <c r="C6" s="203">
        <v>2.76E-2</v>
      </c>
      <c r="D6" s="204"/>
      <c r="F6" s="205"/>
      <c r="G6" s="205"/>
      <c r="H6" s="205"/>
      <c r="I6" s="202"/>
      <c r="J6" s="219"/>
      <c r="K6" s="202"/>
      <c r="L6" s="219"/>
      <c r="M6" s="202"/>
      <c r="N6" s="205"/>
    </row>
    <row r="7" spans="1:14" x14ac:dyDescent="0.2">
      <c r="A7" s="199" t="s">
        <v>2</v>
      </c>
      <c r="C7" s="212">
        <v>0.88500000000000001</v>
      </c>
      <c r="D7" s="203"/>
      <c r="F7" s="205"/>
      <c r="G7" s="205"/>
      <c r="H7" s="205"/>
      <c r="I7" s="202"/>
      <c r="J7" s="219"/>
      <c r="K7" s="202"/>
      <c r="L7" s="219"/>
      <c r="M7" s="202"/>
      <c r="N7" s="202"/>
    </row>
    <row r="8" spans="1:14" x14ac:dyDescent="0.2">
      <c r="C8" s="203"/>
      <c r="D8" s="203"/>
      <c r="F8" s="205"/>
      <c r="G8" s="205"/>
      <c r="H8" s="206"/>
      <c r="I8" s="202"/>
      <c r="J8" s="206"/>
      <c r="K8" s="202"/>
      <c r="L8" s="206"/>
      <c r="M8" s="202"/>
      <c r="N8" s="202"/>
    </row>
    <row r="9" spans="1:14" x14ac:dyDescent="0.2">
      <c r="A9" s="200" t="s">
        <v>3</v>
      </c>
      <c r="F9" s="206"/>
      <c r="G9" s="205"/>
      <c r="H9" s="206"/>
      <c r="I9" s="202"/>
      <c r="J9" s="206"/>
      <c r="K9" s="202"/>
      <c r="L9" s="206"/>
      <c r="M9" s="206"/>
      <c r="N9" s="206"/>
    </row>
    <row r="10" spans="1:14" x14ac:dyDescent="0.2">
      <c r="F10" s="206"/>
      <c r="G10" s="205"/>
      <c r="H10" s="206"/>
      <c r="I10" s="202"/>
      <c r="J10" s="206"/>
      <c r="K10" s="202"/>
      <c r="L10" s="206"/>
      <c r="M10" s="206"/>
      <c r="N10" s="206"/>
    </row>
    <row r="11" spans="1:14" x14ac:dyDescent="0.2">
      <c r="A11" s="199" t="s">
        <v>4</v>
      </c>
      <c r="C11" s="203">
        <v>1.8E-3</v>
      </c>
      <c r="F11" s="206"/>
      <c r="G11" s="205"/>
      <c r="H11" s="206"/>
      <c r="I11" s="202"/>
      <c r="J11" s="206"/>
      <c r="K11" s="202"/>
      <c r="L11" s="206"/>
      <c r="M11" s="206"/>
      <c r="N11" s="206"/>
    </row>
    <row r="12" spans="1:14" x14ac:dyDescent="0.2">
      <c r="A12" s="199" t="s">
        <v>5</v>
      </c>
      <c r="C12" s="207">
        <v>5.0000000000000004E-6</v>
      </c>
      <c r="F12" s="206"/>
      <c r="G12" s="205"/>
      <c r="H12" s="206"/>
      <c r="I12" s="202"/>
      <c r="J12" s="206"/>
      <c r="K12" s="202"/>
      <c r="L12" s="206"/>
      <c r="M12" s="206"/>
      <c r="N12" s="206"/>
    </row>
    <row r="13" spans="1:14" x14ac:dyDescent="0.2">
      <c r="A13" s="199" t="s">
        <v>2</v>
      </c>
      <c r="C13" s="212">
        <v>0.77500000000000002</v>
      </c>
      <c r="F13" s="206"/>
      <c r="G13" s="205"/>
      <c r="H13" s="206"/>
      <c r="I13" s="202"/>
      <c r="J13" s="206"/>
      <c r="K13" s="202"/>
      <c r="L13" s="206"/>
      <c r="M13" s="206"/>
      <c r="N13" s="206"/>
    </row>
    <row r="14" spans="1:14" x14ac:dyDescent="0.2">
      <c r="F14" s="206"/>
      <c r="G14" s="205"/>
      <c r="H14" s="206"/>
      <c r="I14" s="202"/>
      <c r="J14" s="206"/>
      <c r="K14" s="202"/>
      <c r="L14" s="202"/>
      <c r="M14" s="202"/>
      <c r="N14" s="202"/>
    </row>
    <row r="15" spans="1:14" x14ac:dyDescent="0.2">
      <c r="A15" s="200" t="s">
        <v>6</v>
      </c>
      <c r="F15" s="201"/>
      <c r="G15" s="202"/>
      <c r="H15" s="202"/>
      <c r="I15" s="202"/>
      <c r="J15" s="202"/>
      <c r="K15" s="202"/>
      <c r="L15" s="202"/>
      <c r="M15" s="202"/>
      <c r="N15" s="202"/>
    </row>
    <row r="16" spans="1:14" x14ac:dyDescent="0.2">
      <c r="A16" s="201"/>
      <c r="F16" s="201"/>
      <c r="G16" s="202"/>
      <c r="H16" s="202"/>
      <c r="I16" s="202"/>
      <c r="J16" s="202"/>
      <c r="K16" s="202"/>
      <c r="L16" s="202"/>
      <c r="M16" s="202"/>
      <c r="N16" s="202"/>
    </row>
    <row r="17" spans="1:14" x14ac:dyDescent="0.2">
      <c r="A17" s="199" t="s">
        <v>7</v>
      </c>
      <c r="C17" s="204">
        <v>0</v>
      </c>
      <c r="F17" s="205"/>
      <c r="G17" s="205"/>
      <c r="H17" s="205"/>
      <c r="I17" s="202"/>
      <c r="J17" s="208"/>
      <c r="K17" s="202"/>
      <c r="L17" s="208"/>
      <c r="M17" s="202"/>
      <c r="N17" s="205"/>
    </row>
    <row r="18" spans="1:14" x14ac:dyDescent="0.2">
      <c r="A18" s="199" t="s">
        <v>8</v>
      </c>
      <c r="C18" s="213">
        <v>0.44</v>
      </c>
      <c r="F18" s="205"/>
      <c r="G18" s="205"/>
      <c r="H18" s="205"/>
      <c r="I18" s="202"/>
      <c r="J18" s="208"/>
      <c r="K18" s="202"/>
      <c r="L18" s="208"/>
      <c r="M18" s="202"/>
      <c r="N18" s="202"/>
    </row>
    <row r="19" spans="1:14" x14ac:dyDescent="0.2">
      <c r="C19" s="204"/>
      <c r="D19" s="206"/>
      <c r="E19" s="206"/>
      <c r="F19" s="205"/>
      <c r="G19" s="205"/>
      <c r="H19" s="206"/>
      <c r="I19" s="202"/>
      <c r="J19" s="206"/>
      <c r="K19" s="202"/>
      <c r="L19" s="206"/>
      <c r="M19" s="202"/>
      <c r="N19" s="202"/>
    </row>
    <row r="20" spans="1:14" x14ac:dyDescent="0.2">
      <c r="A20" s="199" t="s">
        <v>9</v>
      </c>
      <c r="C20" s="217">
        <v>21</v>
      </c>
      <c r="D20" s="209"/>
      <c r="F20" s="206"/>
      <c r="G20" s="205"/>
      <c r="H20" s="206"/>
      <c r="I20" s="202"/>
      <c r="J20" s="206"/>
      <c r="K20" s="202"/>
      <c r="L20" s="206"/>
      <c r="M20" s="206"/>
      <c r="N20" s="206"/>
    </row>
    <row r="21" spans="1:14" x14ac:dyDescent="0.2">
      <c r="A21" s="199">
        <v>1</v>
      </c>
      <c r="B21" s="210" t="s">
        <v>10</v>
      </c>
      <c r="C21" s="211">
        <v>6601</v>
      </c>
      <c r="D21" s="214">
        <v>50</v>
      </c>
      <c r="E21" s="210" t="s">
        <v>10</v>
      </c>
      <c r="F21" s="206"/>
      <c r="G21" s="205"/>
      <c r="H21" s="206"/>
      <c r="I21" s="202"/>
      <c r="J21" s="206"/>
      <c r="K21" s="202"/>
      <c r="L21" s="206"/>
      <c r="M21" s="206"/>
      <c r="N21" s="206"/>
    </row>
    <row r="22" spans="1:14" x14ac:dyDescent="0.2">
      <c r="A22" s="199">
        <v>2</v>
      </c>
      <c r="B22" s="210" t="s">
        <v>11</v>
      </c>
      <c r="C22" s="211">
        <v>6602</v>
      </c>
      <c r="D22" s="214">
        <v>31</v>
      </c>
      <c r="E22" s="210" t="s">
        <v>11</v>
      </c>
      <c r="F22" s="206"/>
      <c r="G22" s="205"/>
      <c r="H22" s="206"/>
      <c r="I22" s="202"/>
      <c r="J22" s="206"/>
      <c r="K22" s="202"/>
      <c r="L22" s="206"/>
      <c r="M22" s="206"/>
      <c r="N22" s="206"/>
    </row>
    <row r="23" spans="1:14" x14ac:dyDescent="0.2">
      <c r="A23" s="199">
        <v>3</v>
      </c>
      <c r="B23" s="210" t="s">
        <v>12</v>
      </c>
      <c r="C23" s="211">
        <v>6603</v>
      </c>
      <c r="D23" s="214">
        <v>51</v>
      </c>
      <c r="E23" s="210" t="s">
        <v>12</v>
      </c>
      <c r="F23" s="206"/>
      <c r="G23" s="205"/>
      <c r="H23" s="206"/>
      <c r="I23" s="202"/>
      <c r="J23" s="206"/>
      <c r="K23" s="202"/>
      <c r="L23" s="206"/>
      <c r="M23" s="206"/>
      <c r="N23" s="206"/>
    </row>
    <row r="24" spans="1:14" x14ac:dyDescent="0.2">
      <c r="A24" s="199">
        <v>4</v>
      </c>
      <c r="B24" s="210" t="s">
        <v>13</v>
      </c>
      <c r="C24" s="211">
        <v>6604</v>
      </c>
      <c r="D24" s="214">
        <v>50</v>
      </c>
      <c r="E24" s="210" t="s">
        <v>13</v>
      </c>
      <c r="F24" s="206"/>
      <c r="G24" s="205"/>
      <c r="H24" s="206"/>
      <c r="I24" s="202"/>
      <c r="J24" s="206"/>
      <c r="K24" s="202"/>
      <c r="L24" s="206"/>
      <c r="M24" s="206"/>
      <c r="N24" s="206"/>
    </row>
    <row r="25" spans="1:14" x14ac:dyDescent="0.2">
      <c r="A25" s="199">
        <v>5</v>
      </c>
      <c r="B25" s="210" t="s">
        <v>14</v>
      </c>
      <c r="C25" s="211">
        <v>6605</v>
      </c>
      <c r="D25" s="214">
        <v>43</v>
      </c>
      <c r="E25" s="210" t="s">
        <v>14</v>
      </c>
      <c r="F25" s="206"/>
      <c r="G25" s="205"/>
      <c r="H25" s="206"/>
      <c r="I25" s="202"/>
      <c r="J25" s="206"/>
      <c r="K25" s="202"/>
      <c r="L25" s="206"/>
      <c r="M25" s="206"/>
      <c r="N25" s="206"/>
    </row>
    <row r="26" spans="1:14" x14ac:dyDescent="0.2">
      <c r="A26" s="199">
        <v>6</v>
      </c>
      <c r="B26" s="210" t="s">
        <v>15</v>
      </c>
      <c r="C26" s="211">
        <v>6606</v>
      </c>
      <c r="D26" s="214">
        <v>41</v>
      </c>
      <c r="E26" s="210" t="s">
        <v>15</v>
      </c>
      <c r="F26" s="206"/>
      <c r="G26" s="205"/>
      <c r="H26" s="206"/>
      <c r="I26" s="202"/>
      <c r="J26" s="206"/>
      <c r="K26" s="202"/>
      <c r="L26" s="206"/>
      <c r="M26" s="206"/>
      <c r="N26" s="206"/>
    </row>
    <row r="27" spans="1:14" x14ac:dyDescent="0.2">
      <c r="A27" s="199">
        <v>7</v>
      </c>
      <c r="B27" s="210" t="s">
        <v>16</v>
      </c>
      <c r="C27" s="211">
        <v>6607</v>
      </c>
      <c r="D27" s="214">
        <v>48</v>
      </c>
      <c r="E27" s="210" t="s">
        <v>16</v>
      </c>
      <c r="F27" s="206"/>
      <c r="G27" s="205"/>
      <c r="H27" s="206"/>
      <c r="I27" s="206"/>
      <c r="J27" s="206"/>
      <c r="K27" s="206"/>
      <c r="L27" s="206"/>
      <c r="M27" s="206"/>
      <c r="N27" s="206"/>
    </row>
    <row r="28" spans="1:14" x14ac:dyDescent="0.2">
      <c r="A28" s="199">
        <v>8</v>
      </c>
      <c r="B28" s="210" t="s">
        <v>17</v>
      </c>
      <c r="C28" s="211">
        <v>6608</v>
      </c>
      <c r="D28" s="214">
        <v>40</v>
      </c>
      <c r="E28" s="210" t="s">
        <v>17</v>
      </c>
      <c r="F28" s="206"/>
      <c r="G28" s="206"/>
      <c r="H28" s="206"/>
      <c r="I28" s="206"/>
      <c r="J28" s="206"/>
      <c r="K28" s="206"/>
      <c r="L28" s="206"/>
      <c r="M28" s="206"/>
      <c r="N28" s="206"/>
    </row>
    <row r="29" spans="1:14" x14ac:dyDescent="0.2">
      <c r="A29" s="199">
        <v>9</v>
      </c>
      <c r="B29" s="210" t="s">
        <v>18</v>
      </c>
      <c r="C29" s="211">
        <v>6609</v>
      </c>
      <c r="D29" s="214">
        <v>43</v>
      </c>
      <c r="E29" s="210" t="s">
        <v>18</v>
      </c>
      <c r="F29" s="206"/>
      <c r="G29" s="206"/>
      <c r="H29" s="206"/>
      <c r="I29" s="206"/>
      <c r="J29" s="206"/>
      <c r="K29" s="206"/>
      <c r="L29" s="206"/>
      <c r="M29" s="206"/>
      <c r="N29" s="206"/>
    </row>
    <row r="30" spans="1:14" x14ac:dyDescent="0.2">
      <c r="A30" s="199">
        <v>10</v>
      </c>
      <c r="B30" s="210" t="s">
        <v>19</v>
      </c>
      <c r="C30" s="211">
        <v>6610</v>
      </c>
      <c r="D30" s="214">
        <v>33</v>
      </c>
      <c r="E30" s="210" t="s">
        <v>19</v>
      </c>
      <c r="F30" s="206"/>
      <c r="G30" s="206"/>
      <c r="H30" s="206"/>
      <c r="I30" s="206"/>
      <c r="J30" s="206"/>
      <c r="K30" s="206"/>
      <c r="L30" s="206"/>
      <c r="M30" s="206"/>
      <c r="N30" s="206"/>
    </row>
    <row r="31" spans="1:14" x14ac:dyDescent="0.2">
      <c r="A31" s="199">
        <v>11</v>
      </c>
      <c r="B31" s="210" t="s">
        <v>20</v>
      </c>
      <c r="C31" s="211">
        <v>6611</v>
      </c>
      <c r="D31" s="214">
        <v>51</v>
      </c>
      <c r="E31" s="210" t="s">
        <v>20</v>
      </c>
      <c r="F31" s="206"/>
      <c r="G31" s="206"/>
      <c r="H31" s="206"/>
      <c r="I31" s="206"/>
      <c r="J31" s="206"/>
      <c r="K31" s="206"/>
      <c r="L31" s="206"/>
      <c r="M31" s="206"/>
      <c r="N31" s="206"/>
    </row>
    <row r="32" spans="1:14" x14ac:dyDescent="0.2">
      <c r="A32" s="199">
        <v>12</v>
      </c>
      <c r="B32" s="210" t="s">
        <v>21</v>
      </c>
      <c r="C32" s="211">
        <v>6612</v>
      </c>
      <c r="D32" s="214">
        <v>34</v>
      </c>
      <c r="E32" s="210" t="s">
        <v>21</v>
      </c>
      <c r="F32" s="206"/>
      <c r="G32" s="206"/>
      <c r="H32" s="206"/>
      <c r="I32" s="206"/>
      <c r="J32" s="206"/>
      <c r="K32" s="206"/>
      <c r="L32" s="206"/>
      <c r="M32" s="206"/>
      <c r="N32" s="206"/>
    </row>
    <row r="33" spans="1:5" x14ac:dyDescent="0.2">
      <c r="A33" s="199">
        <v>13</v>
      </c>
      <c r="B33" s="210" t="s">
        <v>22</v>
      </c>
      <c r="C33" s="211">
        <v>6613</v>
      </c>
      <c r="D33" s="215">
        <v>46</v>
      </c>
      <c r="E33" s="210" t="s">
        <v>22</v>
      </c>
    </row>
    <row r="34" spans="1:5" x14ac:dyDescent="0.2">
      <c r="A34" s="199">
        <v>14</v>
      </c>
      <c r="B34" s="210" t="s">
        <v>23</v>
      </c>
      <c r="C34" s="211">
        <v>6614</v>
      </c>
      <c r="D34" s="215">
        <v>42</v>
      </c>
      <c r="E34" s="210" t="s">
        <v>23</v>
      </c>
    </row>
    <row r="35" spans="1:5" x14ac:dyDescent="0.2">
      <c r="A35" s="199">
        <v>15</v>
      </c>
      <c r="B35" s="210" t="s">
        <v>24</v>
      </c>
      <c r="C35" s="211">
        <v>6615</v>
      </c>
      <c r="D35" s="215">
        <v>46</v>
      </c>
      <c r="E35" s="210" t="s">
        <v>24</v>
      </c>
    </row>
    <row r="36" spans="1:5" x14ac:dyDescent="0.2">
      <c r="A36" s="199">
        <v>16</v>
      </c>
      <c r="B36" s="210" t="s">
        <v>25</v>
      </c>
      <c r="C36" s="211">
        <v>6616</v>
      </c>
      <c r="D36" s="215">
        <v>29</v>
      </c>
      <c r="E36" s="210" t="s">
        <v>25</v>
      </c>
    </row>
    <row r="37" spans="1:5" x14ac:dyDescent="0.2">
      <c r="A37" s="199">
        <v>17</v>
      </c>
      <c r="B37" s="206" t="s">
        <v>26</v>
      </c>
      <c r="C37" s="211">
        <v>6617</v>
      </c>
      <c r="D37" s="216">
        <v>27</v>
      </c>
      <c r="E37" s="206" t="s">
        <v>26</v>
      </c>
    </row>
    <row r="38" spans="1:5" x14ac:dyDescent="0.2">
      <c r="A38" s="199">
        <v>18</v>
      </c>
      <c r="B38" s="210" t="s">
        <v>27</v>
      </c>
      <c r="C38" s="211">
        <v>6618</v>
      </c>
      <c r="D38" s="215">
        <v>47</v>
      </c>
      <c r="E38" s="210" t="s">
        <v>27</v>
      </c>
    </row>
    <row r="39" spans="1:5" x14ac:dyDescent="0.2">
      <c r="A39" s="199">
        <v>19</v>
      </c>
      <c r="B39" s="210" t="s">
        <v>28</v>
      </c>
      <c r="C39" s="211">
        <v>6619</v>
      </c>
      <c r="D39" s="215">
        <v>35</v>
      </c>
      <c r="E39" s="210" t="s">
        <v>28</v>
      </c>
    </row>
    <row r="40" spans="1:5" x14ac:dyDescent="0.2">
      <c r="A40" s="199">
        <v>20</v>
      </c>
      <c r="B40" s="210" t="s">
        <v>29</v>
      </c>
      <c r="C40" s="211">
        <v>6620</v>
      </c>
      <c r="D40" s="215">
        <v>48</v>
      </c>
      <c r="E40" s="210" t="s">
        <v>29</v>
      </c>
    </row>
    <row r="41" spans="1:5" x14ac:dyDescent="0.2">
      <c r="A41" s="199">
        <v>21</v>
      </c>
      <c r="B41" s="210" t="s">
        <v>30</v>
      </c>
      <c r="C41" s="211">
        <v>6621</v>
      </c>
      <c r="D41" s="215">
        <v>45.49</v>
      </c>
      <c r="E41" s="210" t="s">
        <v>30</v>
      </c>
    </row>
    <row r="42" spans="1:5" x14ac:dyDescent="0.2">
      <c r="A42" s="199">
        <v>22</v>
      </c>
      <c r="B42" s="210" t="s">
        <v>31</v>
      </c>
      <c r="C42" s="211">
        <v>6622</v>
      </c>
      <c r="D42" s="215">
        <v>25</v>
      </c>
      <c r="E42" s="210" t="s">
        <v>31</v>
      </c>
    </row>
    <row r="43" spans="1:5" x14ac:dyDescent="0.2">
      <c r="A43" s="199">
        <v>23</v>
      </c>
      <c r="B43" s="210" t="s">
        <v>32</v>
      </c>
      <c r="C43" s="211">
        <v>6623</v>
      </c>
      <c r="D43" s="215">
        <v>44</v>
      </c>
      <c r="E43" s="210" t="s">
        <v>32</v>
      </c>
    </row>
    <row r="44" spans="1:5" x14ac:dyDescent="0.2">
      <c r="A44" s="199">
        <v>24</v>
      </c>
      <c r="B44" s="210" t="s">
        <v>33</v>
      </c>
      <c r="C44" s="211">
        <v>6624</v>
      </c>
      <c r="D44" s="215">
        <v>46</v>
      </c>
      <c r="E44" s="210" t="s">
        <v>33</v>
      </c>
    </row>
    <row r="45" spans="1:5" x14ac:dyDescent="0.2">
      <c r="A45" s="199">
        <v>25</v>
      </c>
      <c r="B45" s="210" t="s">
        <v>34</v>
      </c>
      <c r="C45" s="211">
        <v>6625</v>
      </c>
      <c r="D45" s="215">
        <v>42</v>
      </c>
      <c r="E45" s="210" t="s">
        <v>34</v>
      </c>
    </row>
    <row r="46" spans="1:5" x14ac:dyDescent="0.2">
      <c r="A46" s="199">
        <v>26</v>
      </c>
      <c r="B46" s="210" t="s">
        <v>35</v>
      </c>
      <c r="C46" s="211">
        <v>6626</v>
      </c>
      <c r="D46" s="215">
        <v>42</v>
      </c>
      <c r="E46" s="210" t="s">
        <v>35</v>
      </c>
    </row>
    <row r="47" spans="1:5" x14ac:dyDescent="0.2">
      <c r="A47" s="199">
        <v>27</v>
      </c>
      <c r="B47" s="210" t="s">
        <v>36</v>
      </c>
      <c r="C47" s="211">
        <v>6627</v>
      </c>
      <c r="D47" s="215">
        <v>44</v>
      </c>
      <c r="E47" s="210" t="s">
        <v>36</v>
      </c>
    </row>
    <row r="48" spans="1:5" x14ac:dyDescent="0.2">
      <c r="A48" s="199">
        <v>28</v>
      </c>
      <c r="B48" s="210" t="s">
        <v>37</v>
      </c>
      <c r="C48" s="211">
        <v>6628</v>
      </c>
      <c r="D48" s="215">
        <v>47</v>
      </c>
      <c r="E48" s="210" t="s">
        <v>37</v>
      </c>
    </row>
    <row r="49" spans="1:9" x14ac:dyDescent="0.2">
      <c r="A49" s="199">
        <v>29</v>
      </c>
      <c r="B49" s="210" t="s">
        <v>38</v>
      </c>
      <c r="C49" s="211">
        <v>6629</v>
      </c>
      <c r="D49" s="214">
        <v>42</v>
      </c>
      <c r="E49" s="210" t="s">
        <v>38</v>
      </c>
    </row>
    <row r="50" spans="1:9" x14ac:dyDescent="0.2">
      <c r="A50" s="199">
        <v>30</v>
      </c>
      <c r="B50" s="210" t="s">
        <v>39</v>
      </c>
      <c r="C50" s="211">
        <v>6630</v>
      </c>
      <c r="D50" s="214">
        <v>44</v>
      </c>
      <c r="E50" s="210" t="s">
        <v>39</v>
      </c>
    </row>
    <row r="51" spans="1:9" x14ac:dyDescent="0.2">
      <c r="A51" s="199">
        <v>31</v>
      </c>
      <c r="B51" s="210" t="s">
        <v>40</v>
      </c>
      <c r="C51" s="211">
        <v>6631</v>
      </c>
      <c r="D51" s="214">
        <v>50.5</v>
      </c>
      <c r="E51" s="210" t="s">
        <v>40</v>
      </c>
      <c r="H51" s="211"/>
      <c r="I51" s="209"/>
    </row>
    <row r="52" spans="1:9" x14ac:dyDescent="0.2">
      <c r="A52" s="199">
        <v>32</v>
      </c>
      <c r="B52" s="210" t="s">
        <v>41</v>
      </c>
      <c r="C52" s="211">
        <v>6632</v>
      </c>
      <c r="D52" s="214">
        <v>43</v>
      </c>
      <c r="E52" s="210" t="s">
        <v>41</v>
      </c>
    </row>
    <row r="53" spans="1:9" x14ac:dyDescent="0.2">
      <c r="A53" s="199">
        <v>33</v>
      </c>
      <c r="B53" s="210" t="s">
        <v>42</v>
      </c>
      <c r="C53" s="211">
        <v>6633</v>
      </c>
      <c r="D53" s="214">
        <v>36</v>
      </c>
      <c r="E53" s="210" t="s">
        <v>42</v>
      </c>
    </row>
    <row r="54" spans="1:9" x14ac:dyDescent="0.2">
      <c r="A54" s="199">
        <v>34</v>
      </c>
      <c r="B54" s="210" t="s">
        <v>43</v>
      </c>
      <c r="C54" s="211">
        <v>6634</v>
      </c>
      <c r="D54" s="214">
        <v>32</v>
      </c>
      <c r="E54" s="210" t="s">
        <v>43</v>
      </c>
    </row>
    <row r="55" spans="1:9" x14ac:dyDescent="0.2">
      <c r="A55" s="199">
        <v>35</v>
      </c>
      <c r="B55" s="210" t="s">
        <v>44</v>
      </c>
      <c r="C55" s="211">
        <v>6635</v>
      </c>
      <c r="D55" s="214">
        <v>40</v>
      </c>
      <c r="E55" s="210" t="s">
        <v>44</v>
      </c>
    </row>
    <row r="56" spans="1:9" x14ac:dyDescent="0.2">
      <c r="A56" s="199">
        <v>36</v>
      </c>
      <c r="B56" s="210" t="s">
        <v>45</v>
      </c>
      <c r="C56" s="211">
        <v>6636</v>
      </c>
      <c r="D56" s="214">
        <v>48</v>
      </c>
      <c r="E56" s="210" t="s">
        <v>45</v>
      </c>
    </row>
    <row r="57" spans="1:9" x14ac:dyDescent="0.2">
      <c r="A57" s="199">
        <v>37</v>
      </c>
      <c r="B57" s="210" t="s">
        <v>46</v>
      </c>
      <c r="C57" s="211">
        <v>6637</v>
      </c>
      <c r="D57" s="214">
        <v>39</v>
      </c>
      <c r="E57" s="210" t="s">
        <v>46</v>
      </c>
    </row>
    <row r="58" spans="1:9" x14ac:dyDescent="0.2">
      <c r="A58" s="199">
        <v>38</v>
      </c>
      <c r="B58" s="210" t="s">
        <v>47</v>
      </c>
      <c r="C58" s="211">
        <v>6638</v>
      </c>
      <c r="D58" s="214">
        <v>39</v>
      </c>
      <c r="E58" s="210" t="s">
        <v>47</v>
      </c>
    </row>
    <row r="59" spans="1:9" x14ac:dyDescent="0.2">
      <c r="A59" s="199">
        <v>39</v>
      </c>
      <c r="B59" s="210" t="s">
        <v>48</v>
      </c>
      <c r="C59" s="211">
        <v>6639</v>
      </c>
      <c r="D59" s="214">
        <v>44</v>
      </c>
      <c r="E59" s="210" t="s">
        <v>48</v>
      </c>
    </row>
    <row r="60" spans="1:9" x14ac:dyDescent="0.2">
      <c r="A60" s="199">
        <v>40</v>
      </c>
      <c r="B60" s="210" t="s">
        <v>49</v>
      </c>
      <c r="C60" s="211">
        <v>6640</v>
      </c>
      <c r="D60" s="214">
        <v>44</v>
      </c>
      <c r="E60" s="210" t="s">
        <v>49</v>
      </c>
    </row>
    <row r="61" spans="1:9" x14ac:dyDescent="0.2">
      <c r="A61" s="199">
        <v>41</v>
      </c>
      <c r="B61" s="210" t="s">
        <v>50</v>
      </c>
      <c r="C61" s="211">
        <v>6641</v>
      </c>
      <c r="D61" s="214">
        <v>40</v>
      </c>
      <c r="E61" s="210" t="s">
        <v>50</v>
      </c>
    </row>
    <row r="62" spans="1:9" x14ac:dyDescent="0.2">
      <c r="A62" s="199">
        <v>42</v>
      </c>
      <c r="B62" s="210" t="s">
        <v>51</v>
      </c>
      <c r="C62" s="211">
        <v>6642</v>
      </c>
      <c r="D62" s="215">
        <v>29</v>
      </c>
      <c r="E62" s="210" t="s">
        <v>51</v>
      </c>
    </row>
    <row r="63" spans="1:9" x14ac:dyDescent="0.2">
      <c r="A63" s="199">
        <v>43</v>
      </c>
      <c r="B63" s="210" t="s">
        <v>52</v>
      </c>
      <c r="C63" s="211">
        <v>6643</v>
      </c>
      <c r="D63" s="214">
        <v>50</v>
      </c>
      <c r="E63" s="210" t="s">
        <v>52</v>
      </c>
    </row>
    <row r="64" spans="1:9" x14ac:dyDescent="0.2">
      <c r="A64" s="199">
        <v>44</v>
      </c>
      <c r="B64" s="210" t="s">
        <v>53</v>
      </c>
      <c r="C64" s="211">
        <v>6644</v>
      </c>
      <c r="D64" s="214">
        <v>45.5</v>
      </c>
      <c r="E64" s="210" t="s">
        <v>53</v>
      </c>
    </row>
    <row r="65" spans="1:5" x14ac:dyDescent="0.2">
      <c r="A65" s="199">
        <v>45</v>
      </c>
      <c r="B65" s="210" t="s">
        <v>54</v>
      </c>
      <c r="C65" s="211">
        <v>6645</v>
      </c>
      <c r="D65" s="214">
        <v>38</v>
      </c>
      <c r="E65" s="210" t="s">
        <v>54</v>
      </c>
    </row>
    <row r="66" spans="1:5" x14ac:dyDescent="0.2">
      <c r="B66" s="199">
        <v>0</v>
      </c>
      <c r="C66" s="206">
        <v>0</v>
      </c>
      <c r="D66" s="199">
        <v>0</v>
      </c>
    </row>
    <row r="68" spans="1:5" ht="12.75" x14ac:dyDescent="0.2">
      <c r="A68" s="198" t="s">
        <v>124</v>
      </c>
    </row>
    <row r="70" spans="1:5" x14ac:dyDescent="0.2">
      <c r="A70" s="200" t="s">
        <v>0</v>
      </c>
    </row>
    <row r="72" spans="1:5" x14ac:dyDescent="0.2">
      <c r="A72" s="199" t="s">
        <v>1</v>
      </c>
      <c r="C72" s="203">
        <v>8.5000000000000006E-2</v>
      </c>
    </row>
    <row r="74" spans="1:5" x14ac:dyDescent="0.2">
      <c r="C74" s="206"/>
    </row>
  </sheetData>
  <sheetProtection algorithmName="SHA-512" hashValue="tbXIcqdXedfydbjT6c2J3Eta5fxbWMZF0dZTDJydbb9yNBnm7nocE5YwITIO518p7YDzlETdIEHXLCHZdCOeng==" saltValue="HT0u9Q/PGTdKV/jjpW3YSA==" spinCount="100000" sheet="1" objects="1" scenarios="1"/>
  <phoneticPr fontId="2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SA ICC 2022</vt:lpstr>
      <vt:lpstr>Calculette SA IFD 2022</vt:lpstr>
      <vt:lpstr>SA Data</vt:lpstr>
      <vt:lpstr>'Calculette SA ICC 2022'!Zone_d_impression</vt:lpstr>
      <vt:lpstr>'Calculette SA IFD 2022'!Zone_d_impression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Gutknecht Gabriel (DF)</cp:lastModifiedBy>
  <cp:lastPrinted>2020-03-03T07:31:41Z</cp:lastPrinted>
  <dcterms:created xsi:type="dcterms:W3CDTF">2007-08-30T10:14:47Z</dcterms:created>
  <dcterms:modified xsi:type="dcterms:W3CDTF">2022-06-15T06:52:37Z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-1471869010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PM 2022 //  Barèmes et centimes 2018-2022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  <property fmtid="{D5CDD505-2E9C-101B-9397-08002B2CF9AE}" pid="8" name="_PreviousAdHocReviewCycleID">
    <vt:i4>2023009593</vt:i4>
  </property>
</Properties>
</file>