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UO2329\14_service_PM\CHEF PM\Informatique\INTERNET\Site impôts PM\Calculettes\2025\"/>
    </mc:Choice>
  </mc:AlternateContent>
  <xr:revisionPtr revIDLastSave="0" documentId="13_ncr:1_{84995275-4E10-42EB-9AE4-61A6E1801EB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lculette AF ICC 2025" sheetId="10" r:id="rId1"/>
    <sheet name="Calculette AF IFD 2025" sheetId="11" r:id="rId2"/>
    <sheet name="AF Data" sheetId="12" state="hidden" r:id="rId3"/>
  </sheets>
  <externalReferences>
    <externalReference r:id="rId4"/>
  </externalReferences>
  <definedNames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0</definedName>
    <definedName name="solver_sho" hidden="1">1</definedName>
    <definedName name="solver_tim" hidden="1">100</definedName>
    <definedName name="solver_tmp" hidden="1">[1]D2!$F$40,[1]D2!$F$24,[1]D2!$F$32,[1]D2!$F$43,[1]D2!$F$38,[1]D2!$F$20,[1]D2!$F$22,[1]D2!$F$28,[1]D2!$F$30</definedName>
    <definedName name="solver_tol" hidden="1">0.05</definedName>
    <definedName name="solver_typ" hidden="1">3</definedName>
    <definedName name="solver_val" hidden="1">0</definedName>
    <definedName name="_xlnm.Print_Area" localSheetId="0">'Calculette AF ICC 2025'!$B$1:$T$78</definedName>
    <definedName name="_xlnm.Print_Area" localSheetId="1">'Calculette AF IFD 2025'!$A$1:$V$29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0" l="1"/>
  <c r="F29" i="12" l="1"/>
  <c r="G36" i="10" l="1"/>
  <c r="G23" i="10"/>
  <c r="O23" i="10" l="1"/>
  <c r="O28" i="10" l="1"/>
  <c r="O43" i="10"/>
  <c r="F30" i="12"/>
  <c r="N36" i="10"/>
  <c r="O39" i="10"/>
  <c r="O24" i="10"/>
  <c r="T51" i="10"/>
  <c r="T49" i="10"/>
  <c r="H20" i="11"/>
  <c r="O20" i="11" s="1"/>
  <c r="J27" i="10"/>
  <c r="E9" i="10"/>
  <c r="H29" i="12"/>
  <c r="G30" i="12"/>
  <c r="L16" i="12"/>
  <c r="N16" i="12" s="1"/>
  <c r="L17" i="12"/>
  <c r="L18" i="12"/>
  <c r="L19" i="12"/>
  <c r="L20" i="12"/>
  <c r="L21" i="12"/>
  <c r="L22" i="12"/>
  <c r="L23" i="12"/>
  <c r="N17" i="12" l="1"/>
  <c r="N18" i="12" s="1"/>
  <c r="N19" i="12" s="1"/>
  <c r="N20" i="12" s="1"/>
  <c r="N21" i="12" s="1"/>
  <c r="N22" i="12" s="1"/>
  <c r="N23" i="12" s="1"/>
  <c r="R20" i="11"/>
  <c r="R22" i="11" s="1"/>
  <c r="T53" i="10"/>
  <c r="H30" i="12"/>
  <c r="H31" i="12" s="1"/>
  <c r="F31" i="12"/>
  <c r="K27" i="10"/>
  <c r="J42" i="10"/>
  <c r="G31" i="12" l="1"/>
  <c r="O36" i="10" s="1"/>
  <c r="Q36" i="10" s="1"/>
  <c r="O27" i="10"/>
  <c r="O42" i="10" s="1"/>
  <c r="Q23" i="10"/>
  <c r="G29" i="10" s="1"/>
  <c r="K42" i="10"/>
  <c r="Q37" i="10" l="1"/>
  <c r="G27" i="10"/>
  <c r="Q27" i="10" s="1"/>
  <c r="G24" i="10"/>
  <c r="Q24" i="10" s="1"/>
  <c r="T24" i="10" s="1"/>
  <c r="Q29" i="10" l="1"/>
  <c r="Q38" i="10"/>
  <c r="G28" i="10"/>
  <c r="Q28" i="10" s="1"/>
  <c r="T29" i="10" l="1"/>
  <c r="T31" i="10" s="1"/>
  <c r="G39" i="10"/>
  <c r="Q39" i="10" s="1"/>
  <c r="T39" i="10" s="1"/>
  <c r="G42" i="10"/>
  <c r="Q42" i="10" s="1"/>
  <c r="G43" i="10" l="1"/>
  <c r="Q43" i="10" s="1"/>
  <c r="T43" i="10" s="1"/>
  <c r="T45" i="10" s="1"/>
  <c r="T55" i="10" s="1"/>
</calcChain>
</file>

<file path=xl/sharedStrings.xml><?xml version="1.0" encoding="utf-8"?>
<sst xmlns="http://schemas.openxmlformats.org/spreadsheetml/2006/main" count="242" uniqueCount="133">
  <si>
    <t>Impôt sur le bénéfice</t>
  </si>
  <si>
    <t>Taux de base</t>
  </si>
  <si>
    <t>Centimes additionnels cantonaux</t>
  </si>
  <si>
    <t>Impôt sur le capital</t>
  </si>
  <si>
    <t>Taux de base (ordinaire)</t>
  </si>
  <si>
    <t>Impôt sur le bénéfice et impôt sur le capital</t>
  </si>
  <si>
    <t>Fonds de péréquation</t>
  </si>
  <si>
    <t>Centimes additionnels communaux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</si>
  <si>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</si>
  <si>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</si>
  <si>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</si>
  <si>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</si>
  <si>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</si>
  <si>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</si>
  <si>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</si>
  <si>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</si>
  <si>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</si>
  <si>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</si>
  <si>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</si>
  <si>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</si>
  <si>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</si>
  <si>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</si>
  <si>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</si>
  <si>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</si>
  <si>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</si>
  <si>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</si>
  <si>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</si>
  <si>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</si>
  <si>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</si>
  <si>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</si>
  <si>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</si>
  <si>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</si>
  <si>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</si>
  <si>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</si>
  <si>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</si>
  <si>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</si>
  <si>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</si>
  <si>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</si>
  <si>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</si>
  <si>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</si>
  <si>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</si>
  <si>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</si>
  <si>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</si>
  <si>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</si>
  <si>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</si>
  <si>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</si>
  <si>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</si>
  <si>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</si>
  <si>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</si>
  <si>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</si>
  <si>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</si>
  <si>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</si>
  <si>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</si>
  <si>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Période fiscale:</t>
  </si>
  <si>
    <t>-</t>
  </si>
  <si>
    <t>Bénéfice net total</t>
  </si>
  <si>
    <t>CHF</t>
  </si>
  <si>
    <t>Bénéfice net imposable dans le canton</t>
  </si>
  <si>
    <t>Capital propre imposable dans le canton</t>
  </si>
  <si>
    <t>Part du bénéfice net imposable dans le canton exonérée</t>
  </si>
  <si>
    <t>Part du capital propre imposable dans le canton exonérée</t>
  </si>
  <si>
    <t>Base de calcul</t>
  </si>
  <si>
    <t xml:space="preserve">  Commune(s)</t>
  </si>
  <si>
    <t>Taux</t>
  </si>
  <si>
    <t>Total</t>
  </si>
  <si>
    <t>Impôt cantonal</t>
  </si>
  <si>
    <t>Sous-total</t>
  </si>
  <si>
    <t>Centimes additionnels</t>
  </si>
  <si>
    <t>Impôt communal</t>
  </si>
  <si>
    <t>Jours</t>
  </si>
  <si>
    <t>Impôt immobilier complémentaire</t>
  </si>
  <si>
    <t>Immeubles loués</t>
  </si>
  <si>
    <t>Immeubles occupés</t>
  </si>
  <si>
    <t>TOTAL I - IMPÔTS CANTONAUX ET COMMUNAUX</t>
  </si>
  <si>
    <t xml:space="preserve"> -</t>
  </si>
  <si>
    <t>Bénéfice net imposable en Suisse</t>
  </si>
  <si>
    <t>Part du bénéfice net imposable en Suisse exonérée</t>
  </si>
  <si>
    <t>TOTAL</t>
  </si>
  <si>
    <t>Commune:</t>
  </si>
  <si>
    <t>Bases légales</t>
  </si>
  <si>
    <t>RSG</t>
  </si>
  <si>
    <t>D 3 15</t>
  </si>
  <si>
    <t>D 3 05</t>
  </si>
  <si>
    <t>D 3 05.30</t>
  </si>
  <si>
    <t>D 3 05.04</t>
  </si>
  <si>
    <t>Références</t>
  </si>
  <si>
    <t>Art. 295 de la Loi sur les contributions publiques (LCP)</t>
  </si>
  <si>
    <t>Art. 12 du Règlement d'application de diverses dispositions de la loi générale sur les contributions publiques</t>
  </si>
  <si>
    <t>Art. 76 et 77 de la Loi générale sur les contributions publiques (LCP)</t>
  </si>
  <si>
    <t>RS</t>
  </si>
  <si>
    <t>Associations et fondations</t>
  </si>
  <si>
    <t>Capital propre total</t>
  </si>
  <si>
    <t>taux de la tranche</t>
  </si>
  <si>
    <t>Impôt maximum de la tranche</t>
  </si>
  <si>
    <t>Impôt total</t>
  </si>
  <si>
    <t>à</t>
  </si>
  <si>
    <t>Barème impôt sur le capital</t>
  </si>
  <si>
    <t>Capital (tranche)</t>
  </si>
  <si>
    <t>tranche</t>
  </si>
  <si>
    <t>taux</t>
  </si>
  <si>
    <t>impôt</t>
  </si>
  <si>
    <t>Calcul du taux d'imposition de base ordinaire ICC:</t>
  </si>
  <si>
    <t>Pas d'impôt si inférieur à</t>
  </si>
  <si>
    <t>Réduction de l'impôt sur le capital</t>
  </si>
  <si>
    <t>Art. 36A de la Loi sur l'imposition des personnes morales (LIPM)</t>
  </si>
  <si>
    <t>Administration fiscale cantonale</t>
  </si>
  <si>
    <t>D 3 07</t>
  </si>
  <si>
    <t>REPUBLIQUE ET CANTON DE GENEVE</t>
  </si>
  <si>
    <t>Département des finances, des ressources</t>
  </si>
  <si>
    <t>humaines et des affaires extérieures</t>
  </si>
  <si>
    <t>Centimes additionnels complémentaires</t>
  </si>
  <si>
    <t>Art. 20 ou 25 de la Loi sur l'imposition des personnes morales (LIPM)</t>
  </si>
  <si>
    <t>Art. 3 de la Loi sur les centimes additionnels cantonaux (LCACant)</t>
  </si>
  <si>
    <t>Art. 293 lettre B de la Loi générale sur les contributions publiques (LCP)</t>
  </si>
  <si>
    <t>Arrêté approuvant le nombre des centimes additionnels à percevoir pour l'année 2024 par les communes</t>
  </si>
  <si>
    <t>du canton de Genève</t>
  </si>
  <si>
    <t>Art. 33, 34 ou 36 de la Loi sur l'imposition des personnes morales (LIPM)</t>
  </si>
  <si>
    <t>Art. 289, al. 2 de la Loi sur les contributions publiques (LCP)</t>
  </si>
  <si>
    <t>Art. 21 de la Loi sur l'imposition des personnes morales (LIPM)</t>
  </si>
  <si>
    <t>Art. 24A de la Loi générale sur le logement et la protection des locataires (LGL)</t>
  </si>
  <si>
    <t>I 4 05</t>
  </si>
  <si>
    <t>Art. 24 de la Loi générale sur le logement et la protection des locataires (LGL)</t>
  </si>
  <si>
    <t>Art. 68 de la Loi de procédure fiscale (LPFisc)</t>
  </si>
  <si>
    <t>D 3 17</t>
  </si>
  <si>
    <t>Art. 302 de la Loi générale sur les contributions publiques (LCP)</t>
  </si>
  <si>
    <t>Art. 68, 71 ou 72 de la Loi fédérale sur l'impôt fédéral direct (LIFD)</t>
  </si>
  <si>
    <t>Art. 69 et 70 de la Loi fédérale sur l'impôt fédéral direct (LIFD)</t>
  </si>
  <si>
    <t>Art. 174 de la Loi fédérale sur l'impôt fédéral direct (LIFD)</t>
  </si>
  <si>
    <t>Impôt cantonal et communal 2025</t>
  </si>
  <si>
    <t>Impôt fédéral direct 2025</t>
  </si>
  <si>
    <r>
      <t xml:space="preserve">Calcul de l'impôt cantonal et communal </t>
    </r>
    <r>
      <rPr>
        <b/>
        <sz val="12"/>
        <color indexed="51"/>
        <rFont val="Arial"/>
        <family val="2"/>
      </rPr>
      <t>2025</t>
    </r>
    <r>
      <rPr>
        <b/>
        <sz val="12"/>
        <color indexed="12"/>
        <rFont val="Arial"/>
        <family val="2"/>
      </rPr>
      <t xml:space="preserve">              </t>
    </r>
    <r>
      <rPr>
        <b/>
        <sz val="12"/>
        <rFont val="Arial"/>
        <family val="2"/>
      </rPr>
      <t xml:space="preserve">                                                                                 sur le bénéfice et le capital et de l'impôt immobilier complémentaire</t>
    </r>
  </si>
  <si>
    <r>
      <t xml:space="preserve">Calcul de l'impôt fédéral direct </t>
    </r>
    <r>
      <rPr>
        <b/>
        <sz val="12"/>
        <color indexed="51"/>
        <rFont val="Arial"/>
        <family val="2"/>
      </rPr>
      <t>2025</t>
    </r>
    <r>
      <rPr>
        <b/>
        <sz val="12"/>
        <color indexed="12"/>
        <rFont val="Arial"/>
        <family val="2"/>
      </rPr>
      <t xml:space="preserve">                </t>
    </r>
    <r>
      <rPr>
        <b/>
        <sz val="12"/>
        <rFont val="Arial"/>
        <family val="2"/>
      </rPr>
      <t xml:space="preserve">                                                                                 sur le bénéfice</t>
    </r>
  </si>
  <si>
    <t>Art. 45B de la Loi sur l'imposition des personnes morales (LIPM) - Disposition légale plus applicable dès la période fiscale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</si>
</sst>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43" formatCode="_ * #,##0.00_ ;_ * \-#,##0.00_ ;_ * &quot;-&quot;??_ ;_ @_ "/>
    <numFmt numFmtId="164" formatCode="0.000%"/>
    <numFmt numFmtId="165" formatCode="0.0%"/>
    <numFmt numFmtId="166" formatCode="0.00000%"/>
    <numFmt numFmtId="167" formatCode="#,##0.00;[Red]#,##0.00"/>
    <numFmt numFmtId="168" formatCode="#,##0;[Red]#,##0"/>
    <numFmt numFmtId="169" formatCode="[$-100C]d/\ mmmm\ yyyy;@"/>
    <numFmt numFmtId="170" formatCode="dd/mm/yyyy;@"/>
    <numFmt numFmtId="171" formatCode="_ * #,##0_ ;_ * \-#,##0_ ;_ * &quot;-&quot;??_ ;_ @_ "/>
  </numFmts>
  <fonts count="25" x14ac:knownFonts="1">
    <font>
      <sz val="11"/>
      <name val="Arial"/>
    </font>
    <font>
      <sz val="10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vertAlign val="superscript"/>
      <sz val="8"/>
      <name val="Arial"/>
      <family val="2"/>
    </font>
    <font>
      <i/>
      <strike/>
      <sz val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12"/>
      <color indexed="5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3"/>
      </left>
      <right style="thin">
        <color indexed="22"/>
      </right>
      <top style="medium">
        <color indexed="63"/>
      </top>
      <bottom style="thin">
        <color indexed="22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3"/>
      </left>
      <right/>
      <top style="medium">
        <color indexed="63"/>
      </top>
      <bottom style="hair">
        <color indexed="64"/>
      </bottom>
      <diagonal/>
    </border>
    <border>
      <left/>
      <right/>
      <top style="medium">
        <color indexed="63"/>
      </top>
      <bottom style="hair">
        <color indexed="64"/>
      </bottom>
      <diagonal/>
    </border>
    <border>
      <left/>
      <right style="thin">
        <color indexed="22"/>
      </right>
      <top style="medium">
        <color indexed="63"/>
      </top>
      <bottom style="hair">
        <color indexed="64"/>
      </bottom>
      <diagonal/>
    </border>
    <border>
      <left style="medium">
        <color indexed="63"/>
      </left>
      <right/>
      <top style="medium">
        <color indexed="63"/>
      </top>
      <bottom style="thin">
        <color indexed="22"/>
      </bottom>
      <diagonal/>
    </border>
    <border>
      <left/>
      <right style="thin">
        <color indexed="22"/>
      </right>
      <top style="medium">
        <color indexed="63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315">
    <xf numFmtId="0" fontId="0" fillId="0" borderId="0" xfId="0"/>
    <xf numFmtId="0" fontId="3" fillId="0" borderId="0" xfId="2" applyFont="1" applyProtection="1">
      <protection hidden="1"/>
    </xf>
    <xf numFmtId="168" fontId="3" fillId="0" borderId="0" xfId="2" applyNumberFormat="1" applyFont="1" applyProtection="1">
      <protection hidden="1"/>
    </xf>
    <xf numFmtId="10" fontId="3" fillId="0" borderId="0" xfId="2" applyNumberFormat="1" applyFont="1" applyProtection="1">
      <protection hidden="1"/>
    </xf>
    <xf numFmtId="167" fontId="3" fillId="0" borderId="0" xfId="2" applyNumberFormat="1" applyFont="1" applyProtection="1">
      <protection hidden="1"/>
    </xf>
    <xf numFmtId="0" fontId="3" fillId="0" borderId="0" xfId="2" applyFont="1" applyAlignment="1" applyProtection="1">
      <alignment horizontal="right"/>
      <protection hidden="1"/>
    </xf>
    <xf numFmtId="0" fontId="5" fillId="0" borderId="0" xfId="2" applyFont="1" applyBorder="1" applyAlignment="1" applyProtection="1">
      <alignment horizontal="right"/>
      <protection hidden="1"/>
    </xf>
    <xf numFmtId="0" fontId="10" fillId="2" borderId="0" xfId="2" applyFont="1" applyFill="1" applyProtection="1">
      <protection hidden="1"/>
    </xf>
    <xf numFmtId="0" fontId="3" fillId="2" borderId="0" xfId="2" applyFont="1" applyFill="1" applyProtection="1">
      <protection hidden="1"/>
    </xf>
    <xf numFmtId="168" fontId="3" fillId="2" borderId="0" xfId="2" applyNumberFormat="1" applyFont="1" applyFill="1" applyProtection="1">
      <protection hidden="1"/>
    </xf>
    <xf numFmtId="10" fontId="3" fillId="2" borderId="0" xfId="2" applyNumberFormat="1" applyFont="1" applyFill="1" applyProtection="1">
      <protection hidden="1"/>
    </xf>
    <xf numFmtId="167" fontId="3" fillId="2" borderId="0" xfId="2" applyNumberFormat="1" applyFont="1" applyFill="1" applyProtection="1">
      <protection hidden="1"/>
    </xf>
    <xf numFmtId="0" fontId="3" fillId="0" borderId="0" xfId="2" applyFont="1" applyFill="1" applyProtection="1">
      <protection hidden="1"/>
    </xf>
    <xf numFmtId="0" fontId="5" fillId="0" borderId="0" xfId="2" applyFont="1" applyProtection="1">
      <protection hidden="1"/>
    </xf>
    <xf numFmtId="169" fontId="5" fillId="0" borderId="0" xfId="2" applyNumberFormat="1" applyFont="1" applyAlignment="1" applyProtection="1">
      <alignment horizontal="left"/>
      <protection hidden="1"/>
    </xf>
    <xf numFmtId="0" fontId="5" fillId="0" borderId="0" xfId="2" applyFont="1" applyAlignment="1" applyProtection="1">
      <alignment horizontal="left"/>
      <protection hidden="1"/>
    </xf>
    <xf numFmtId="168" fontId="3" fillId="0" borderId="0" xfId="2" applyNumberFormat="1" applyFont="1" applyAlignment="1" applyProtection="1">
      <alignment horizontal="right"/>
      <protection hidden="1"/>
    </xf>
    <xf numFmtId="10" fontId="3" fillId="0" borderId="0" xfId="2" applyNumberFormat="1" applyFont="1" applyAlignment="1" applyProtection="1">
      <alignment horizontal="right"/>
      <protection hidden="1"/>
    </xf>
    <xf numFmtId="167" fontId="3" fillId="0" borderId="0" xfId="2" applyNumberFormat="1" applyFont="1" applyAlignment="1" applyProtection="1">
      <alignment horizontal="right"/>
      <protection hidden="1"/>
    </xf>
    <xf numFmtId="168" fontId="3" fillId="2" borderId="0" xfId="2" applyNumberFormat="1" applyFont="1" applyFill="1" applyAlignment="1" applyProtection="1">
      <alignment horizontal="right"/>
      <protection hidden="1"/>
    </xf>
    <xf numFmtId="10" fontId="3" fillId="2" borderId="0" xfId="2" applyNumberFormat="1" applyFont="1" applyFill="1" applyAlignment="1" applyProtection="1">
      <alignment horizontal="right"/>
      <protection hidden="1"/>
    </xf>
    <xf numFmtId="167" fontId="3" fillId="2" borderId="0" xfId="2" applyNumberFormat="1" applyFont="1" applyFill="1" applyAlignment="1" applyProtection="1">
      <alignment horizontal="right"/>
      <protection hidden="1"/>
    </xf>
    <xf numFmtId="167" fontId="11" fillId="0" borderId="0" xfId="2" applyNumberFormat="1" applyFont="1" applyProtection="1">
      <protection hidden="1"/>
    </xf>
    <xf numFmtId="0" fontId="10" fillId="0" borderId="0" xfId="2" applyFont="1" applyProtection="1">
      <protection hidden="1"/>
    </xf>
    <xf numFmtId="0" fontId="3" fillId="0" borderId="0" xfId="2" applyFont="1" applyBorder="1" applyProtection="1">
      <protection hidden="1"/>
    </xf>
    <xf numFmtId="0" fontId="3" fillId="0" borderId="1" xfId="2" applyFont="1" applyBorder="1" applyProtection="1">
      <protection hidden="1"/>
    </xf>
    <xf numFmtId="168" fontId="3" fillId="0" borderId="1" xfId="2" applyNumberFormat="1" applyFont="1" applyBorder="1" applyProtection="1">
      <protection hidden="1"/>
    </xf>
    <xf numFmtId="10" fontId="3" fillId="0" borderId="1" xfId="2" applyNumberFormat="1" applyFont="1" applyBorder="1" applyProtection="1">
      <protection hidden="1"/>
    </xf>
    <xf numFmtId="0" fontId="11" fillId="0" borderId="1" xfId="2" applyNumberFormat="1" applyFont="1" applyBorder="1" applyProtection="1">
      <protection hidden="1"/>
    </xf>
    <xf numFmtId="168" fontId="3" fillId="0" borderId="1" xfId="2" applyNumberFormat="1" applyFont="1" applyBorder="1" applyAlignment="1" applyProtection="1">
      <alignment horizontal="right"/>
      <protection hidden="1"/>
    </xf>
    <xf numFmtId="10" fontId="3" fillId="0" borderId="1" xfId="2" applyNumberFormat="1" applyFont="1" applyBorder="1" applyAlignment="1" applyProtection="1">
      <alignment horizontal="right"/>
      <protection hidden="1"/>
    </xf>
    <xf numFmtId="167" fontId="3" fillId="0" borderId="0" xfId="2" applyNumberFormat="1" applyFont="1" applyBorder="1" applyAlignment="1" applyProtection="1">
      <alignment horizontal="right"/>
      <protection hidden="1"/>
    </xf>
    <xf numFmtId="0" fontId="12" fillId="0" borderId="1" xfId="2" applyFont="1" applyBorder="1" applyProtection="1">
      <protection hidden="1"/>
    </xf>
    <xf numFmtId="0" fontId="3" fillId="0" borderId="2" xfId="2" applyFont="1" applyBorder="1" applyProtection="1">
      <protection hidden="1"/>
    </xf>
    <xf numFmtId="168" fontId="3" fillId="0" borderId="2" xfId="2" applyNumberFormat="1" applyFont="1" applyBorder="1" applyProtection="1">
      <protection hidden="1"/>
    </xf>
    <xf numFmtId="0" fontId="11" fillId="0" borderId="2" xfId="2" applyNumberFormat="1" applyFont="1" applyBorder="1" applyProtection="1">
      <protection hidden="1"/>
    </xf>
    <xf numFmtId="168" fontId="3" fillId="0" borderId="2" xfId="2" applyNumberFormat="1" applyFont="1" applyBorder="1" applyAlignment="1" applyProtection="1">
      <alignment horizontal="right"/>
      <protection hidden="1"/>
    </xf>
    <xf numFmtId="0" fontId="3" fillId="0" borderId="1" xfId="2" applyFont="1" applyFill="1" applyBorder="1" applyProtection="1">
      <protection hidden="1"/>
    </xf>
    <xf numFmtId="168" fontId="3" fillId="0" borderId="1" xfId="2" applyNumberFormat="1" applyFont="1" applyFill="1" applyBorder="1" applyProtection="1">
      <protection hidden="1"/>
    </xf>
    <xf numFmtId="0" fontId="11" fillId="0" borderId="1" xfId="2" applyNumberFormat="1" applyFont="1" applyFill="1" applyBorder="1" applyProtection="1">
      <protection hidden="1"/>
    </xf>
    <xf numFmtId="167" fontId="3" fillId="0" borderId="1" xfId="2" applyNumberFormat="1" applyFont="1" applyFill="1" applyBorder="1" applyAlignment="1" applyProtection="1">
      <alignment horizontal="right"/>
      <protection hidden="1"/>
    </xf>
    <xf numFmtId="168" fontId="3" fillId="0" borderId="1" xfId="2" applyNumberFormat="1" applyFont="1" applyFill="1" applyBorder="1" applyAlignment="1" applyProtection="1">
      <alignment horizontal="right"/>
      <protection hidden="1"/>
    </xf>
    <xf numFmtId="167" fontId="3" fillId="0" borderId="0" xfId="2" applyNumberFormat="1" applyFont="1" applyFill="1" applyAlignment="1" applyProtection="1">
      <alignment horizontal="right"/>
      <protection hidden="1"/>
    </xf>
    <xf numFmtId="0" fontId="5" fillId="0" borderId="0" xfId="2" applyFont="1" applyFill="1" applyProtection="1">
      <protection hidden="1"/>
    </xf>
    <xf numFmtId="0" fontId="3" fillId="0" borderId="2" xfId="2" applyFont="1" applyFill="1" applyBorder="1" applyProtection="1">
      <protection hidden="1"/>
    </xf>
    <xf numFmtId="168" fontId="3" fillId="0" borderId="2" xfId="2" applyNumberFormat="1" applyFont="1" applyFill="1" applyBorder="1" applyProtection="1">
      <protection hidden="1"/>
    </xf>
    <xf numFmtId="0" fontId="11" fillId="0" borderId="2" xfId="2" applyNumberFormat="1" applyFont="1" applyFill="1" applyBorder="1" applyProtection="1">
      <protection hidden="1"/>
    </xf>
    <xf numFmtId="168" fontId="3" fillId="0" borderId="2" xfId="2" applyNumberFormat="1" applyFont="1" applyFill="1" applyBorder="1" applyAlignment="1" applyProtection="1">
      <alignment horizontal="right"/>
      <protection hidden="1"/>
    </xf>
    <xf numFmtId="0" fontId="3" fillId="0" borderId="0" xfId="2" applyFont="1" applyFill="1" applyBorder="1" applyProtection="1">
      <protection hidden="1"/>
    </xf>
    <xf numFmtId="0" fontId="10" fillId="0" borderId="3" xfId="2" applyFont="1" applyBorder="1" applyProtection="1">
      <protection hidden="1"/>
    </xf>
    <xf numFmtId="0" fontId="3" fillId="0" borderId="3" xfId="2" applyFont="1" applyBorder="1" applyProtection="1">
      <protection hidden="1"/>
    </xf>
    <xf numFmtId="168" fontId="3" fillId="0" borderId="3" xfId="2" applyNumberFormat="1" applyFont="1" applyBorder="1" applyProtection="1">
      <protection hidden="1"/>
    </xf>
    <xf numFmtId="10" fontId="3" fillId="0" borderId="3" xfId="2" applyNumberFormat="1" applyFont="1" applyBorder="1" applyProtection="1">
      <protection hidden="1"/>
    </xf>
    <xf numFmtId="167" fontId="3" fillId="0" borderId="3" xfId="2" applyNumberFormat="1" applyFont="1" applyBorder="1" applyProtection="1">
      <protection hidden="1"/>
    </xf>
    <xf numFmtId="167" fontId="11" fillId="0" borderId="3" xfId="2" applyNumberFormat="1" applyFont="1" applyBorder="1" applyProtection="1">
      <protection hidden="1"/>
    </xf>
    <xf numFmtId="0" fontId="3" fillId="0" borderId="3" xfId="2" applyFont="1" applyBorder="1" applyAlignment="1" applyProtection="1">
      <alignment horizontal="right"/>
      <protection hidden="1"/>
    </xf>
    <xf numFmtId="167" fontId="11" fillId="2" borderId="0" xfId="2" applyNumberFormat="1" applyFont="1" applyFill="1" applyProtection="1">
      <protection hidden="1"/>
    </xf>
    <xf numFmtId="0" fontId="3" fillId="0" borderId="1" xfId="2" applyNumberFormat="1" applyFont="1" applyFill="1" applyBorder="1" applyAlignment="1" applyProtection="1">
      <protection hidden="1"/>
    </xf>
    <xf numFmtId="168" fontId="3" fillId="0" borderId="0" xfId="2" applyNumberFormat="1" applyFont="1" applyBorder="1" applyProtection="1">
      <protection hidden="1"/>
    </xf>
    <xf numFmtId="10" fontId="3" fillId="0" borderId="0" xfId="2" applyNumberFormat="1" applyFont="1" applyBorder="1" applyProtection="1">
      <protection hidden="1"/>
    </xf>
    <xf numFmtId="167" fontId="3" fillId="0" borderId="0" xfId="2" applyNumberFormat="1" applyFont="1" applyBorder="1" applyProtection="1">
      <protection hidden="1"/>
    </xf>
    <xf numFmtId="0" fontId="11" fillId="0" borderId="0" xfId="2" applyNumberFormat="1" applyFont="1" applyBorder="1" applyProtection="1">
      <protection hidden="1"/>
    </xf>
    <xf numFmtId="168" fontId="3" fillId="0" borderId="0" xfId="2" applyNumberFormat="1" applyFont="1" applyBorder="1" applyAlignment="1" applyProtection="1">
      <alignment horizontal="right"/>
      <protection hidden="1"/>
    </xf>
    <xf numFmtId="10" fontId="3" fillId="0" borderId="0" xfId="2" applyNumberFormat="1" applyFont="1" applyBorder="1" applyAlignment="1" applyProtection="1">
      <alignment horizontal="right"/>
      <protection hidden="1"/>
    </xf>
    <xf numFmtId="167" fontId="10" fillId="0" borderId="0" xfId="2" applyNumberFormat="1" applyFont="1" applyBorder="1" applyAlignment="1" applyProtection="1">
      <alignment horizontal="right"/>
      <protection hidden="1"/>
    </xf>
    <xf numFmtId="168" fontId="3" fillId="0" borderId="0" xfId="2" applyNumberFormat="1" applyFont="1" applyFill="1" applyProtection="1">
      <protection hidden="1"/>
    </xf>
    <xf numFmtId="10" fontId="3" fillId="0" borderId="0" xfId="2" applyNumberFormat="1" applyFont="1" applyFill="1" applyProtection="1">
      <protection hidden="1"/>
    </xf>
    <xf numFmtId="168" fontId="3" fillId="0" borderId="0" xfId="2" applyNumberFormat="1" applyFont="1" applyFill="1" applyBorder="1" applyProtection="1">
      <protection hidden="1"/>
    </xf>
    <xf numFmtId="10" fontId="3" fillId="0" borderId="0" xfId="2" applyNumberFormat="1" applyFont="1" applyFill="1" applyBorder="1" applyProtection="1">
      <protection hidden="1"/>
    </xf>
    <xf numFmtId="0" fontId="3" fillId="3" borderId="0" xfId="2" applyFont="1" applyFill="1" applyProtection="1">
      <protection hidden="1"/>
    </xf>
    <xf numFmtId="168" fontId="3" fillId="3" borderId="0" xfId="2" applyNumberFormat="1" applyFont="1" applyFill="1" applyProtection="1">
      <protection hidden="1"/>
    </xf>
    <xf numFmtId="167" fontId="11" fillId="3" borderId="0" xfId="2" applyNumberFormat="1" applyFont="1" applyFill="1" applyProtection="1">
      <protection hidden="1"/>
    </xf>
    <xf numFmtId="167" fontId="3" fillId="3" borderId="0" xfId="2" applyNumberFormat="1" applyFont="1" applyFill="1" applyAlignment="1" applyProtection="1">
      <alignment horizontal="right"/>
      <protection hidden="1"/>
    </xf>
    <xf numFmtId="0" fontId="6" fillId="0" borderId="1" xfId="2" applyFont="1" applyFill="1" applyBorder="1" applyProtection="1">
      <protection hidden="1"/>
    </xf>
    <xf numFmtId="0" fontId="3" fillId="0" borderId="1" xfId="2" applyNumberFormat="1" applyFont="1" applyFill="1" applyBorder="1" applyAlignment="1" applyProtection="1">
      <alignment horizontal="right"/>
      <protection hidden="1"/>
    </xf>
    <xf numFmtId="0" fontId="5" fillId="3" borderId="0" xfId="2" applyFont="1" applyFill="1" applyProtection="1">
      <protection hidden="1"/>
    </xf>
    <xf numFmtId="0" fontId="3" fillId="3" borderId="0" xfId="2" applyFont="1" applyFill="1" applyAlignment="1" applyProtection="1">
      <alignment horizontal="right"/>
      <protection hidden="1"/>
    </xf>
    <xf numFmtId="0" fontId="5" fillId="3" borderId="3" xfId="2" applyFont="1" applyFill="1" applyBorder="1" applyProtection="1">
      <protection hidden="1"/>
    </xf>
    <xf numFmtId="0" fontId="6" fillId="3" borderId="3" xfId="2" applyFont="1" applyFill="1" applyBorder="1" applyProtection="1">
      <protection hidden="1"/>
    </xf>
    <xf numFmtId="168" fontId="6" fillId="3" borderId="3" xfId="2" applyNumberFormat="1" applyFont="1" applyFill="1" applyBorder="1" applyProtection="1">
      <protection hidden="1"/>
    </xf>
    <xf numFmtId="167" fontId="13" fillId="3" borderId="3" xfId="2" applyNumberFormat="1" applyFont="1" applyFill="1" applyBorder="1" applyProtection="1">
      <protection hidden="1"/>
    </xf>
    <xf numFmtId="0" fontId="6" fillId="3" borderId="3" xfId="2" applyFont="1" applyFill="1" applyBorder="1" applyAlignment="1" applyProtection="1">
      <alignment horizontal="right"/>
      <protection hidden="1"/>
    </xf>
    <xf numFmtId="0" fontId="8" fillId="2" borderId="4" xfId="2" applyFont="1" applyFill="1" applyBorder="1" applyProtection="1">
      <protection hidden="1"/>
    </xf>
    <xf numFmtId="0" fontId="4" fillId="2" borderId="4" xfId="2" applyFont="1" applyFill="1" applyBorder="1" applyProtection="1">
      <protection hidden="1"/>
    </xf>
    <xf numFmtId="168" fontId="4" fillId="2" borderId="4" xfId="2" applyNumberFormat="1" applyFont="1" applyFill="1" applyBorder="1" applyProtection="1">
      <protection hidden="1"/>
    </xf>
    <xf numFmtId="10" fontId="4" fillId="2" borderId="4" xfId="2" applyNumberFormat="1" applyFont="1" applyFill="1" applyBorder="1" applyProtection="1">
      <protection hidden="1"/>
    </xf>
    <xf numFmtId="167" fontId="4" fillId="2" borderId="4" xfId="2" applyNumberFormat="1" applyFont="1" applyFill="1" applyBorder="1" applyProtection="1">
      <protection hidden="1"/>
    </xf>
    <xf numFmtId="0" fontId="4" fillId="2" borderId="4" xfId="2" applyFont="1" applyFill="1" applyBorder="1" applyAlignment="1" applyProtection="1">
      <alignment horizontal="right"/>
      <protection hidden="1"/>
    </xf>
    <xf numFmtId="0" fontId="12" fillId="0" borderId="0" xfId="2" applyFont="1" applyProtection="1">
      <protection hidden="1"/>
    </xf>
    <xf numFmtId="0" fontId="15" fillId="0" borderId="0" xfId="2" applyFont="1" applyProtection="1">
      <protection hidden="1"/>
    </xf>
    <xf numFmtId="0" fontId="3" fillId="0" borderId="0" xfId="2" applyNumberFormat="1" applyFont="1" applyBorder="1" applyProtection="1">
      <protection hidden="1"/>
    </xf>
    <xf numFmtId="3" fontId="3" fillId="0" borderId="0" xfId="2" applyNumberFormat="1" applyFont="1" applyAlignment="1" applyProtection="1">
      <alignment horizontal="right"/>
      <protection hidden="1"/>
    </xf>
    <xf numFmtId="0" fontId="11" fillId="0" borderId="3" xfId="2" applyNumberFormat="1" applyFont="1" applyBorder="1" applyProtection="1">
      <protection hidden="1"/>
    </xf>
    <xf numFmtId="168" fontId="3" fillId="0" borderId="3" xfId="2" applyNumberFormat="1" applyFont="1" applyBorder="1" applyAlignment="1" applyProtection="1">
      <alignment horizontal="right"/>
      <protection hidden="1"/>
    </xf>
    <xf numFmtId="0" fontId="16" fillId="2" borderId="4" xfId="2" applyFont="1" applyFill="1" applyBorder="1" applyProtection="1">
      <protection hidden="1"/>
    </xf>
    <xf numFmtId="0" fontId="6" fillId="0" borderId="0" xfId="2" applyFont="1" applyProtection="1">
      <protection hidden="1"/>
    </xf>
    <xf numFmtId="168" fontId="6" fillId="0" borderId="0" xfId="2" applyNumberFormat="1" applyFont="1" applyProtection="1">
      <protection hidden="1"/>
    </xf>
    <xf numFmtId="10" fontId="6" fillId="0" borderId="0" xfId="2" applyNumberFormat="1" applyFont="1" applyProtection="1">
      <protection hidden="1"/>
    </xf>
    <xf numFmtId="167" fontId="6" fillId="0" borderId="0" xfId="2" applyNumberFormat="1" applyFont="1" applyProtection="1">
      <protection hidden="1"/>
    </xf>
    <xf numFmtId="0" fontId="6" fillId="0" borderId="0" xfId="2" applyFont="1" applyAlignment="1" applyProtection="1">
      <alignment horizontal="right"/>
      <protection hidden="1"/>
    </xf>
    <xf numFmtId="0" fontId="6" fillId="0" borderId="0" xfId="2" applyFont="1" applyBorder="1" applyProtection="1">
      <protection hidden="1"/>
    </xf>
    <xf numFmtId="0" fontId="6" fillId="0" borderId="0" xfId="2" applyFont="1" applyAlignment="1" applyProtection="1">
      <protection hidden="1"/>
    </xf>
    <xf numFmtId="168" fontId="6" fillId="0" borderId="0" xfId="2" applyNumberFormat="1" applyFont="1" applyAlignment="1" applyProtection="1">
      <protection hidden="1"/>
    </xf>
    <xf numFmtId="10" fontId="6" fillId="0" borderId="0" xfId="2" applyNumberFormat="1" applyFont="1" applyAlignment="1" applyProtection="1">
      <protection hidden="1"/>
    </xf>
    <xf numFmtId="167" fontId="6" fillId="0" borderId="0" xfId="2" applyNumberFormat="1" applyFont="1" applyAlignment="1" applyProtection="1">
      <protection hidden="1"/>
    </xf>
    <xf numFmtId="0" fontId="8" fillId="0" borderId="0" xfId="3" applyFont="1" applyProtection="1">
      <protection hidden="1"/>
    </xf>
    <xf numFmtId="0" fontId="3" fillId="0" borderId="0" xfId="3" applyFont="1" applyProtection="1">
      <protection hidden="1"/>
    </xf>
    <xf numFmtId="0" fontId="9" fillId="0" borderId="0" xfId="3" applyFont="1" applyProtection="1">
      <protection hidden="1"/>
    </xf>
    <xf numFmtId="0" fontId="7" fillId="0" borderId="0" xfId="3" applyFont="1" applyProtection="1">
      <protection hidden="1"/>
    </xf>
    <xf numFmtId="0" fontId="6" fillId="0" borderId="0" xfId="3" applyFont="1" applyProtection="1">
      <protection hidden="1"/>
    </xf>
    <xf numFmtId="9" fontId="3" fillId="0" borderId="0" xfId="3" applyNumberFormat="1" applyFont="1" applyProtection="1">
      <protection hidden="1"/>
    </xf>
    <xf numFmtId="10" fontId="3" fillId="0" borderId="0" xfId="3" applyNumberFormat="1" applyFont="1" applyProtection="1">
      <protection hidden="1"/>
    </xf>
    <xf numFmtId="3" fontId="3" fillId="0" borderId="0" xfId="2" applyNumberFormat="1" applyFont="1" applyFill="1" applyBorder="1" applyAlignment="1" applyProtection="1">
      <alignment horizontal="right"/>
      <protection hidden="1"/>
    </xf>
    <xf numFmtId="167" fontId="3" fillId="0" borderId="0" xfId="2" applyNumberFormat="1" applyFont="1" applyFill="1" applyAlignment="1" applyProtection="1">
      <alignment horizontal="center"/>
      <protection hidden="1"/>
    </xf>
    <xf numFmtId="0" fontId="6" fillId="0" borderId="6" xfId="2" applyFont="1" applyFill="1" applyBorder="1" applyProtection="1">
      <protection hidden="1"/>
    </xf>
    <xf numFmtId="0" fontId="3" fillId="0" borderId="6" xfId="2" applyFont="1" applyFill="1" applyBorder="1" applyProtection="1">
      <protection hidden="1"/>
    </xf>
    <xf numFmtId="168" fontId="3" fillId="0" borderId="6" xfId="2" applyNumberFormat="1" applyFont="1" applyFill="1" applyBorder="1" applyProtection="1">
      <protection hidden="1"/>
    </xf>
    <xf numFmtId="0" fontId="11" fillId="0" borderId="6" xfId="2" applyNumberFormat="1" applyFont="1" applyFill="1" applyBorder="1" applyProtection="1">
      <protection hidden="1"/>
    </xf>
    <xf numFmtId="0" fontId="3" fillId="0" borderId="6" xfId="2" applyNumberFormat="1" applyFont="1" applyFill="1" applyBorder="1" applyAlignment="1" applyProtection="1">
      <alignment horizontal="right"/>
      <protection hidden="1"/>
    </xf>
    <xf numFmtId="168" fontId="3" fillId="0" borderId="6" xfId="2" applyNumberFormat="1" applyFont="1" applyFill="1" applyBorder="1" applyAlignment="1" applyProtection="1">
      <alignment horizontal="right"/>
      <protection hidden="1"/>
    </xf>
    <xf numFmtId="10" fontId="3" fillId="0" borderId="6" xfId="2" applyNumberFormat="1" applyFont="1" applyFill="1" applyBorder="1" applyAlignment="1" applyProtection="1">
      <alignment horizontal="right"/>
      <protection hidden="1"/>
    </xf>
    <xf numFmtId="167" fontId="3" fillId="0" borderId="6" xfId="2" applyNumberFormat="1" applyFont="1" applyFill="1" applyBorder="1" applyAlignment="1" applyProtection="1">
      <alignment horizontal="right"/>
      <protection hidden="1"/>
    </xf>
    <xf numFmtId="167" fontId="3" fillId="0" borderId="1" xfId="2" applyNumberFormat="1" applyFont="1" applyBorder="1" applyAlignment="1" applyProtection="1">
      <protection hidden="1"/>
    </xf>
    <xf numFmtId="167" fontId="3" fillId="0" borderId="1" xfId="2" applyNumberFormat="1" applyFont="1" applyFill="1" applyBorder="1" applyAlignment="1" applyProtection="1">
      <protection hidden="1"/>
    </xf>
    <xf numFmtId="167" fontId="10" fillId="0" borderId="3" xfId="2" applyNumberFormat="1" applyFont="1" applyBorder="1" applyAlignment="1" applyProtection="1">
      <protection hidden="1"/>
    </xf>
    <xf numFmtId="167" fontId="5" fillId="3" borderId="3" xfId="2" applyNumberFormat="1" applyFont="1" applyFill="1" applyBorder="1" applyAlignment="1" applyProtection="1">
      <protection hidden="1"/>
    </xf>
    <xf numFmtId="167" fontId="8" fillId="2" borderId="4" xfId="2" applyNumberFormat="1" applyFont="1" applyFill="1" applyBorder="1" applyAlignment="1" applyProtection="1">
      <protection hidden="1"/>
    </xf>
    <xf numFmtId="3" fontId="3" fillId="0" borderId="5" xfId="0" applyNumberFormat="1" applyFont="1" applyBorder="1" applyAlignment="1" applyProtection="1">
      <alignment horizontal="right" vertical="center"/>
      <protection locked="0"/>
    </xf>
    <xf numFmtId="0" fontId="19" fillId="4" borderId="0" xfId="2" applyFont="1" applyFill="1" applyProtection="1">
      <protection hidden="1"/>
    </xf>
    <xf numFmtId="0" fontId="20" fillId="4" borderId="0" xfId="2" applyFont="1" applyFill="1" applyProtection="1">
      <protection hidden="1"/>
    </xf>
    <xf numFmtId="0" fontId="6" fillId="0" borderId="7" xfId="2" applyFont="1" applyBorder="1" applyProtection="1">
      <protection hidden="1"/>
    </xf>
    <xf numFmtId="0" fontId="6" fillId="0" borderId="8" xfId="2" applyFont="1" applyBorder="1" applyProtection="1">
      <protection hidden="1"/>
    </xf>
    <xf numFmtId="0" fontId="6" fillId="0" borderId="9" xfId="2" applyFont="1" applyBorder="1" applyProtection="1">
      <protection hidden="1"/>
    </xf>
    <xf numFmtId="0" fontId="3" fillId="2" borderId="0" xfId="2" applyFont="1" applyFill="1" applyBorder="1" applyProtection="1">
      <protection hidden="1"/>
    </xf>
    <xf numFmtId="0" fontId="3" fillId="2" borderId="0" xfId="2" applyFont="1" applyFill="1" applyBorder="1" applyAlignment="1" applyProtection="1">
      <alignment horizontal="right"/>
      <protection hidden="1"/>
    </xf>
    <xf numFmtId="0" fontId="18" fillId="2" borderId="0" xfId="2" applyFont="1" applyFill="1" applyProtection="1">
      <protection hidden="1"/>
    </xf>
    <xf numFmtId="0" fontId="18" fillId="0" borderId="0" xfId="2" applyFont="1" applyProtection="1">
      <protection hidden="1"/>
    </xf>
    <xf numFmtId="0" fontId="3" fillId="0" borderId="0" xfId="2" applyNumberFormat="1" applyFont="1" applyFill="1" applyAlignment="1" applyProtection="1">
      <alignment horizontal="left"/>
      <protection hidden="1"/>
    </xf>
    <xf numFmtId="170" fontId="3" fillId="0" borderId="0" xfId="2" applyNumberFormat="1" applyFont="1" applyFill="1" applyAlignment="1" applyProtection="1">
      <protection hidden="1"/>
    </xf>
    <xf numFmtId="0" fontId="16" fillId="0" borderId="0" xfId="2" applyFont="1" applyFill="1" applyBorder="1" applyProtection="1">
      <protection hidden="1"/>
    </xf>
    <xf numFmtId="0" fontId="4" fillId="0" borderId="0" xfId="2" applyFont="1" applyFill="1" applyBorder="1" applyProtection="1">
      <protection hidden="1"/>
    </xf>
    <xf numFmtId="168" fontId="4" fillId="0" borderId="0" xfId="2" applyNumberFormat="1" applyFont="1" applyFill="1" applyBorder="1" applyProtection="1">
      <protection hidden="1"/>
    </xf>
    <xf numFmtId="10" fontId="4" fillId="0" borderId="0" xfId="2" applyNumberFormat="1" applyFont="1" applyFill="1" applyBorder="1" applyProtection="1">
      <protection hidden="1"/>
    </xf>
    <xf numFmtId="167" fontId="4" fillId="0" borderId="0" xfId="2" applyNumberFormat="1" applyFont="1" applyFill="1" applyBorder="1" applyProtection="1">
      <protection hidden="1"/>
    </xf>
    <xf numFmtId="167" fontId="16" fillId="0" borderId="0" xfId="2" applyNumberFormat="1" applyFont="1" applyFill="1" applyBorder="1" applyAlignment="1" applyProtection="1">
      <alignment horizontal="right"/>
      <protection hidden="1"/>
    </xf>
    <xf numFmtId="0" fontId="16" fillId="0" borderId="0" xfId="2" applyFont="1" applyFill="1" applyBorder="1" applyAlignment="1" applyProtection="1">
      <alignment horizontal="right"/>
      <protection hidden="1"/>
    </xf>
    <xf numFmtId="3" fontId="3" fillId="0" borderId="0" xfId="2" applyNumberFormat="1" applyFont="1" applyFill="1" applyAlignment="1" applyProtection="1">
      <alignment horizontal="right"/>
      <protection hidden="1"/>
    </xf>
    <xf numFmtId="0" fontId="3" fillId="0" borderId="0" xfId="2" applyFont="1" applyFill="1" applyAlignment="1" applyProtection="1">
      <protection hidden="1"/>
    </xf>
    <xf numFmtId="167" fontId="3" fillId="0" borderId="1" xfId="2" applyNumberFormat="1" applyFont="1" applyBorder="1" applyProtection="1">
      <protection hidden="1"/>
    </xf>
    <xf numFmtId="167" fontId="3" fillId="0" borderId="2" xfId="2" applyNumberFormat="1" applyFont="1" applyBorder="1" applyProtection="1">
      <protection hidden="1"/>
    </xf>
    <xf numFmtId="167" fontId="3" fillId="0" borderId="1" xfId="2" applyNumberFormat="1" applyFont="1" applyFill="1" applyBorder="1" applyProtection="1">
      <protection hidden="1"/>
    </xf>
    <xf numFmtId="167" fontId="3" fillId="0" borderId="2" xfId="2" applyNumberFormat="1" applyFont="1" applyFill="1" applyBorder="1" applyProtection="1">
      <protection hidden="1"/>
    </xf>
    <xf numFmtId="167" fontId="3" fillId="3" borderId="0" xfId="2" applyNumberFormat="1" applyFont="1" applyFill="1" applyProtection="1">
      <protection hidden="1"/>
    </xf>
    <xf numFmtId="167" fontId="3" fillId="0" borderId="6" xfId="2" applyNumberFormat="1" applyFont="1" applyFill="1" applyBorder="1" applyProtection="1">
      <protection hidden="1"/>
    </xf>
    <xf numFmtId="167" fontId="3" fillId="0" borderId="6" xfId="2" applyNumberFormat="1" applyFont="1" applyFill="1" applyBorder="1" applyAlignment="1" applyProtection="1">
      <protection hidden="1"/>
    </xf>
    <xf numFmtId="167" fontId="6" fillId="3" borderId="3" xfId="2" applyNumberFormat="1" applyFont="1" applyFill="1" applyBorder="1" applyProtection="1">
      <protection hidden="1"/>
    </xf>
    <xf numFmtId="0" fontId="14" fillId="0" borderId="0" xfId="2" applyFont="1" applyBorder="1" applyProtection="1">
      <protection hidden="1"/>
    </xf>
    <xf numFmtId="0" fontId="3" fillId="0" borderId="0" xfId="2" applyFont="1" applyBorder="1" applyAlignment="1" applyProtection="1">
      <alignment horizontal="right"/>
      <protection hidden="1"/>
    </xf>
    <xf numFmtId="0" fontId="12" fillId="0" borderId="0" xfId="2" applyFont="1" applyBorder="1" applyProtection="1">
      <protection hidden="1"/>
    </xf>
    <xf numFmtId="168" fontId="12" fillId="0" borderId="0" xfId="2" applyNumberFormat="1" applyFont="1" applyBorder="1" applyProtection="1">
      <protection hidden="1"/>
    </xf>
    <xf numFmtId="10" fontId="12" fillId="0" borderId="0" xfId="2" applyNumberFormat="1" applyFont="1" applyBorder="1" applyProtection="1">
      <protection hidden="1"/>
    </xf>
    <xf numFmtId="167" fontId="12" fillId="0" borderId="0" xfId="2" applyNumberFormat="1" applyFont="1" applyBorder="1" applyProtection="1">
      <protection hidden="1"/>
    </xf>
    <xf numFmtId="0" fontId="15" fillId="0" borderId="0" xfId="2" applyFont="1" applyBorder="1" applyProtection="1">
      <protection hidden="1"/>
    </xf>
    <xf numFmtId="0" fontId="12" fillId="0" borderId="0" xfId="2" applyFont="1" applyBorder="1" applyAlignment="1" applyProtection="1">
      <alignment horizontal="right"/>
      <protection hidden="1"/>
    </xf>
    <xf numFmtId="168" fontId="15" fillId="0" borderId="0" xfId="2" applyNumberFormat="1" applyFont="1" applyBorder="1" applyProtection="1">
      <protection hidden="1"/>
    </xf>
    <xf numFmtId="10" fontId="15" fillId="0" borderId="0" xfId="2" applyNumberFormat="1" applyFont="1" applyBorder="1" applyProtection="1">
      <protection hidden="1"/>
    </xf>
    <xf numFmtId="167" fontId="15" fillId="0" borderId="0" xfId="2" applyNumberFormat="1" applyFont="1" applyBorder="1" applyProtection="1">
      <protection hidden="1"/>
    </xf>
    <xf numFmtId="0" fontId="3" fillId="0" borderId="0" xfId="2" applyNumberFormat="1" applyFont="1" applyFill="1" applyAlignment="1" applyProtection="1">
      <alignment horizontal="center"/>
      <protection hidden="1"/>
    </xf>
    <xf numFmtId="0" fontId="6" fillId="0" borderId="0" xfId="3" applyFont="1" applyAlignment="1" applyProtection="1">
      <alignment horizontal="right"/>
      <protection hidden="1"/>
    </xf>
    <xf numFmtId="165" fontId="6" fillId="0" borderId="0" xfId="3" applyNumberFormat="1" applyFont="1" applyAlignment="1" applyProtection="1">
      <alignment horizontal="right" wrapText="1"/>
      <protection hidden="1"/>
    </xf>
    <xf numFmtId="0" fontId="6" fillId="0" borderId="0" xfId="3" applyFont="1" applyBorder="1" applyProtection="1">
      <protection hidden="1"/>
    </xf>
    <xf numFmtId="0" fontId="3" fillId="0" borderId="0" xfId="3" applyFont="1" applyFill="1" applyProtection="1">
      <protection hidden="1"/>
    </xf>
    <xf numFmtId="3" fontId="6" fillId="0" borderId="0" xfId="3" applyNumberFormat="1" applyFont="1" applyFill="1" applyBorder="1" applyProtection="1">
      <protection hidden="1"/>
    </xf>
    <xf numFmtId="0" fontId="6" fillId="0" borderId="0" xfId="3" applyFont="1" applyFill="1" applyBorder="1" applyProtection="1">
      <protection hidden="1"/>
    </xf>
    <xf numFmtId="164" fontId="6" fillId="0" borderId="0" xfId="3" applyNumberFormat="1" applyFont="1" applyFill="1" applyBorder="1" applyProtection="1">
      <protection hidden="1"/>
    </xf>
    <xf numFmtId="4" fontId="6" fillId="0" borderId="0" xfId="3" applyNumberFormat="1" applyFont="1" applyBorder="1" applyProtection="1">
      <protection hidden="1"/>
    </xf>
    <xf numFmtId="0" fontId="3" fillId="0" borderId="0" xfId="3" applyFont="1" applyFill="1" applyBorder="1" applyProtection="1">
      <protection hidden="1"/>
    </xf>
    <xf numFmtId="3" fontId="3" fillId="0" borderId="0" xfId="3" applyNumberFormat="1" applyFont="1" applyProtection="1">
      <protection hidden="1"/>
    </xf>
    <xf numFmtId="0" fontId="3" fillId="0" borderId="0" xfId="3" applyFont="1" applyBorder="1" applyProtection="1">
      <protection hidden="1"/>
    </xf>
    <xf numFmtId="0" fontId="3" fillId="0" borderId="0" xfId="1" applyFont="1" applyFill="1" applyProtection="1">
      <protection hidden="1"/>
    </xf>
    <xf numFmtId="0" fontId="18" fillId="0" borderId="0" xfId="1" applyFont="1" applyFill="1" applyProtection="1">
      <protection hidden="1"/>
    </xf>
    <xf numFmtId="0" fontId="3" fillId="0" borderId="0" xfId="1" applyFont="1" applyBorder="1" applyAlignment="1" applyProtection="1">
      <protection hidden="1"/>
    </xf>
    <xf numFmtId="0" fontId="3" fillId="0" borderId="0" xfId="1" applyFont="1" applyBorder="1" applyAlignment="1" applyProtection="1">
      <alignment horizontal="center"/>
      <protection hidden="1"/>
    </xf>
    <xf numFmtId="0" fontId="3" fillId="0" borderId="0" xfId="1" applyFont="1" applyProtection="1">
      <protection hidden="1"/>
    </xf>
    <xf numFmtId="0" fontId="18" fillId="0" borderId="0" xfId="1" applyFont="1" applyProtection="1">
      <protection hidden="1"/>
    </xf>
    <xf numFmtId="3" fontId="3" fillId="0" borderId="0" xfId="1" applyNumberFormat="1" applyFont="1" applyBorder="1" applyProtection="1">
      <protection hidden="1"/>
    </xf>
    <xf numFmtId="0" fontId="3" fillId="0" borderId="0" xfId="1" applyFont="1" applyBorder="1" applyProtection="1">
      <protection hidden="1"/>
    </xf>
    <xf numFmtId="164" fontId="3" fillId="0" borderId="0" xfId="1" applyNumberFormat="1" applyFont="1" applyBorder="1" applyAlignment="1" applyProtection="1">
      <protection hidden="1"/>
    </xf>
    <xf numFmtId="168" fontId="3" fillId="0" borderId="0" xfId="2" applyNumberFormat="1" applyFont="1" applyBorder="1" applyAlignment="1" applyProtection="1">
      <protection hidden="1"/>
    </xf>
    <xf numFmtId="166" fontId="10" fillId="0" borderId="0" xfId="1" applyNumberFormat="1" applyFont="1" applyBorder="1" applyAlignment="1" applyProtection="1">
      <protection hidden="1"/>
    </xf>
    <xf numFmtId="167" fontId="6" fillId="0" borderId="0" xfId="2" applyNumberFormat="1" applyFont="1" applyBorder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1" fillId="0" borderId="0" xfId="2" applyFont="1" applyAlignment="1" applyProtection="1">
      <alignment horizontal="right"/>
      <protection hidden="1"/>
    </xf>
    <xf numFmtId="3" fontId="3" fillId="0" borderId="1" xfId="0" applyNumberFormat="1" applyFont="1" applyBorder="1" applyAlignment="1" applyProtection="1">
      <alignment horizontal="right" vertical="center"/>
      <protection hidden="1"/>
    </xf>
    <xf numFmtId="0" fontId="6" fillId="0" borderId="0" xfId="3" applyFont="1" applyAlignment="1" applyProtection="1">
      <alignment horizontal="center"/>
      <protection hidden="1"/>
    </xf>
    <xf numFmtId="0" fontId="6" fillId="0" borderId="0" xfId="3" applyFont="1" applyAlignment="1" applyProtection="1">
      <alignment horizontal="center" wrapText="1"/>
      <protection hidden="1"/>
    </xf>
    <xf numFmtId="171" fontId="3" fillId="0" borderId="0" xfId="74" applyNumberFormat="1" applyFont="1" applyProtection="1">
      <protection hidden="1"/>
    </xf>
    <xf numFmtId="3" fontId="6" fillId="0" borderId="17" xfId="3" applyNumberFormat="1" applyFont="1" applyBorder="1" applyProtection="1">
      <protection hidden="1"/>
    </xf>
    <xf numFmtId="0" fontId="6" fillId="0" borderId="18" xfId="3" applyFont="1" applyBorder="1" applyAlignment="1" applyProtection="1">
      <alignment horizontal="center"/>
      <protection hidden="1"/>
    </xf>
    <xf numFmtId="3" fontId="6" fillId="0" borderId="18" xfId="3" applyNumberFormat="1" applyFont="1" applyBorder="1" applyProtection="1">
      <protection hidden="1"/>
    </xf>
    <xf numFmtId="0" fontId="6" fillId="0" borderId="18" xfId="3" applyFont="1" applyBorder="1" applyProtection="1">
      <protection hidden="1"/>
    </xf>
    <xf numFmtId="165" fontId="6" fillId="0" borderId="18" xfId="3" applyNumberFormat="1" applyFont="1" applyBorder="1" applyProtection="1">
      <protection hidden="1"/>
    </xf>
    <xf numFmtId="0" fontId="3" fillId="0" borderId="19" xfId="3" applyFont="1" applyBorder="1" applyProtection="1">
      <protection hidden="1"/>
    </xf>
    <xf numFmtId="0" fontId="7" fillId="0" borderId="20" xfId="3" applyFont="1" applyBorder="1" applyProtection="1">
      <protection hidden="1"/>
    </xf>
    <xf numFmtId="0" fontId="3" fillId="0" borderId="21" xfId="3" applyFont="1" applyBorder="1" applyProtection="1">
      <protection hidden="1"/>
    </xf>
    <xf numFmtId="0" fontId="6" fillId="0" borderId="0" xfId="3" applyFont="1" applyBorder="1" applyAlignment="1" applyProtection="1">
      <alignment horizontal="center" wrapText="1"/>
      <protection hidden="1"/>
    </xf>
    <xf numFmtId="0" fontId="6" fillId="0" borderId="0" xfId="3" applyFont="1" applyBorder="1" applyAlignment="1" applyProtection="1">
      <alignment horizontal="center"/>
      <protection hidden="1"/>
    </xf>
    <xf numFmtId="0" fontId="6" fillId="0" borderId="20" xfId="3" applyFont="1" applyBorder="1" applyAlignment="1" applyProtection="1">
      <alignment horizontal="center"/>
      <protection hidden="1"/>
    </xf>
    <xf numFmtId="3" fontId="6" fillId="0" borderId="0" xfId="3" applyNumberFormat="1" applyFont="1" applyBorder="1" applyAlignment="1" applyProtection="1">
      <alignment horizontal="right"/>
      <protection hidden="1"/>
    </xf>
    <xf numFmtId="164" fontId="6" fillId="0" borderId="0" xfId="3" applyNumberFormat="1" applyFont="1" applyBorder="1" applyAlignment="1" applyProtection="1">
      <alignment horizontal="right" wrapText="1"/>
      <protection hidden="1"/>
    </xf>
    <xf numFmtId="3" fontId="6" fillId="0" borderId="20" xfId="3" applyNumberFormat="1" applyFont="1" applyBorder="1" applyProtection="1">
      <protection hidden="1"/>
    </xf>
    <xf numFmtId="3" fontId="6" fillId="0" borderId="0" xfId="3" applyNumberFormat="1" applyFont="1" applyBorder="1" applyProtection="1">
      <protection hidden="1"/>
    </xf>
    <xf numFmtId="164" fontId="6" fillId="0" borderId="0" xfId="3" applyNumberFormat="1" applyFont="1" applyBorder="1" applyProtection="1">
      <protection hidden="1"/>
    </xf>
    <xf numFmtId="3" fontId="6" fillId="0" borderId="20" xfId="3" applyNumberFormat="1" applyFont="1" applyBorder="1" applyAlignment="1" applyProtection="1">
      <alignment horizontal="right"/>
      <protection hidden="1"/>
    </xf>
    <xf numFmtId="3" fontId="6" fillId="0" borderId="20" xfId="3" applyNumberFormat="1" applyFont="1" applyFill="1" applyBorder="1" applyProtection="1">
      <protection hidden="1"/>
    </xf>
    <xf numFmtId="3" fontId="3" fillId="0" borderId="20" xfId="3" applyNumberFormat="1" applyFont="1" applyFill="1" applyBorder="1" applyProtection="1">
      <protection hidden="1"/>
    </xf>
    <xf numFmtId="3" fontId="3" fillId="0" borderId="0" xfId="3" applyNumberFormat="1" applyFont="1" applyBorder="1" applyProtection="1">
      <protection hidden="1"/>
    </xf>
    <xf numFmtId="0" fontId="3" fillId="0" borderId="20" xfId="3" applyFont="1" applyBorder="1" applyProtection="1">
      <protection hidden="1"/>
    </xf>
    <xf numFmtId="0" fontId="5" fillId="0" borderId="20" xfId="1" applyFont="1" applyFill="1" applyBorder="1" applyProtection="1">
      <protection hidden="1"/>
    </xf>
    <xf numFmtId="0" fontId="3" fillId="0" borderId="0" xfId="1" applyFont="1" applyFill="1" applyBorder="1" applyProtection="1">
      <protection hidden="1"/>
    </xf>
    <xf numFmtId="0" fontId="3" fillId="0" borderId="20" xfId="1" applyFont="1" applyBorder="1" applyAlignment="1" applyProtection="1">
      <protection hidden="1"/>
    </xf>
    <xf numFmtId="0" fontId="3" fillId="0" borderId="22" xfId="3" applyFont="1" applyBorder="1" applyProtection="1">
      <protection hidden="1"/>
    </xf>
    <xf numFmtId="0" fontId="3" fillId="0" borderId="3" xfId="3" applyFont="1" applyBorder="1" applyProtection="1">
      <protection hidden="1"/>
    </xf>
    <xf numFmtId="0" fontId="6" fillId="0" borderId="3" xfId="3" applyFont="1" applyBorder="1" applyProtection="1">
      <protection hidden="1"/>
    </xf>
    <xf numFmtId="0" fontId="3" fillId="0" borderId="24" xfId="3" applyFont="1" applyBorder="1" applyProtection="1">
      <protection hidden="1"/>
    </xf>
    <xf numFmtId="0" fontId="18" fillId="5" borderId="0" xfId="2" applyFont="1" applyFill="1" applyProtection="1">
      <protection hidden="1"/>
    </xf>
    <xf numFmtId="0" fontId="3" fillId="5" borderId="0" xfId="2" applyFont="1" applyFill="1" applyProtection="1">
      <protection hidden="1"/>
    </xf>
    <xf numFmtId="168" fontId="3" fillId="5" borderId="0" xfId="2" applyNumberFormat="1" applyFont="1" applyFill="1" applyProtection="1">
      <protection hidden="1"/>
    </xf>
    <xf numFmtId="10" fontId="3" fillId="5" borderId="0" xfId="2" applyNumberFormat="1" applyFont="1" applyFill="1" applyProtection="1">
      <protection hidden="1"/>
    </xf>
    <xf numFmtId="167" fontId="3" fillId="5" borderId="0" xfId="2" applyNumberFormat="1" applyFont="1" applyFill="1" applyProtection="1">
      <protection hidden="1"/>
    </xf>
    <xf numFmtId="0" fontId="3" fillId="5" borderId="0" xfId="2" applyFont="1" applyFill="1" applyAlignment="1" applyProtection="1">
      <alignment horizontal="right"/>
      <protection hidden="1"/>
    </xf>
    <xf numFmtId="0" fontId="3" fillId="0" borderId="0" xfId="5" quotePrefix="1" applyFont="1" applyFill="1" applyProtection="1"/>
    <xf numFmtId="0" fontId="3" fillId="0" borderId="0" xfId="5" applyFont="1" applyFill="1" applyProtection="1"/>
    <xf numFmtId="0" fontId="3" fillId="0" borderId="0" xfId="3" applyFont="1" applyProtection="1">
      <protection locked="0"/>
    </xf>
    <xf numFmtId="3" fontId="3" fillId="0" borderId="20" xfId="1" applyNumberFormat="1" applyFont="1" applyBorder="1" applyAlignment="1" applyProtection="1"/>
    <xf numFmtId="3" fontId="3" fillId="0" borderId="0" xfId="1" applyNumberFormat="1" applyFont="1" applyBorder="1" applyProtection="1"/>
    <xf numFmtId="3" fontId="3" fillId="0" borderId="22" xfId="1" applyNumberFormat="1" applyFont="1" applyBorder="1" applyAlignment="1" applyProtection="1"/>
    <xf numFmtId="164" fontId="3" fillId="0" borderId="0" xfId="1" applyNumberFormat="1" applyFont="1" applyBorder="1" applyAlignment="1" applyProtection="1"/>
    <xf numFmtId="3" fontId="3" fillId="0" borderId="23" xfId="1" applyNumberFormat="1" applyFont="1" applyBorder="1" applyAlignment="1" applyProtection="1"/>
    <xf numFmtId="166" fontId="10" fillId="0" borderId="0" xfId="1" applyNumberFormat="1" applyFont="1" applyBorder="1" applyAlignment="1" applyProtection="1"/>
    <xf numFmtId="3" fontId="3" fillId="0" borderId="10" xfId="1" applyNumberFormat="1" applyFont="1" applyBorder="1" applyProtection="1"/>
    <xf numFmtId="0" fontId="6" fillId="0" borderId="0" xfId="3" applyFont="1" applyAlignment="1" applyProtection="1">
      <alignment wrapText="1"/>
      <protection hidden="1"/>
    </xf>
    <xf numFmtId="0" fontId="6" fillId="0" borderId="0" xfId="3" applyFont="1" applyAlignment="1" applyProtection="1">
      <protection hidden="1"/>
    </xf>
    <xf numFmtId="49" fontId="17" fillId="0" borderId="0" xfId="0" applyNumberFormat="1" applyFont="1" applyAlignment="1" applyProtection="1">
      <alignment vertical="center"/>
      <protection hidden="1"/>
    </xf>
    <xf numFmtId="49" fontId="3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0" fontId="3" fillId="6" borderId="0" xfId="2" applyFont="1" applyFill="1" applyProtection="1">
      <protection hidden="1"/>
    </xf>
    <xf numFmtId="0" fontId="18" fillId="6" borderId="0" xfId="2" applyFont="1" applyFill="1" applyProtection="1">
      <protection hidden="1"/>
    </xf>
    <xf numFmtId="168" fontId="3" fillId="6" borderId="0" xfId="2" applyNumberFormat="1" applyFont="1" applyFill="1" applyProtection="1">
      <protection hidden="1"/>
    </xf>
    <xf numFmtId="10" fontId="3" fillId="6" borderId="0" xfId="2" applyNumberFormat="1" applyFont="1" applyFill="1" applyProtection="1">
      <protection hidden="1"/>
    </xf>
    <xf numFmtId="167" fontId="3" fillId="6" borderId="0" xfId="2" applyNumberFormat="1" applyFont="1" applyFill="1" applyProtection="1">
      <protection hidden="1"/>
    </xf>
    <xf numFmtId="0" fontId="3" fillId="6" borderId="0" xfId="2" applyFont="1" applyFill="1" applyAlignment="1" applyProtection="1">
      <alignment horizontal="right"/>
      <protection hidden="1"/>
    </xf>
    <xf numFmtId="0" fontId="18" fillId="0" borderId="0" xfId="2" applyFont="1" applyFill="1" applyProtection="1">
      <protection hidden="1"/>
    </xf>
    <xf numFmtId="167" fontId="3" fillId="0" borderId="0" xfId="2" applyNumberFormat="1" applyFont="1" applyFill="1" applyProtection="1">
      <protection hidden="1"/>
    </xf>
    <xf numFmtId="0" fontId="3" fillId="0" borderId="0" xfId="2" applyFont="1" applyFill="1" applyAlignment="1" applyProtection="1">
      <alignment horizontal="right"/>
      <protection hidden="1"/>
    </xf>
    <xf numFmtId="168" fontId="3" fillId="0" borderId="0" xfId="2" applyNumberFormat="1" applyFont="1" applyFill="1" applyBorder="1" applyAlignment="1"/>
    <xf numFmtId="168" fontId="3" fillId="6" borderId="0" xfId="2" applyNumberFormat="1" applyFont="1" applyFill="1" applyBorder="1"/>
    <xf numFmtId="0" fontId="3" fillId="0" borderId="0" xfId="2" applyFont="1" applyAlignment="1" applyProtection="1">
      <protection hidden="1"/>
    </xf>
    <xf numFmtId="167" fontId="3" fillId="0" borderId="0" xfId="2" applyNumberFormat="1" applyFont="1" applyFill="1" applyBorder="1" applyProtection="1">
      <protection hidden="1"/>
    </xf>
    <xf numFmtId="0" fontId="14" fillId="0" borderId="0" xfId="2" applyFont="1" applyFill="1" applyProtection="1">
      <protection hidden="1"/>
    </xf>
    <xf numFmtId="0" fontId="12" fillId="0" borderId="0" xfId="2" applyFont="1" applyFill="1" applyProtection="1">
      <protection hidden="1"/>
    </xf>
    <xf numFmtId="168" fontId="12" fillId="0" borderId="0" xfId="2" applyNumberFormat="1" applyFont="1" applyFill="1" applyProtection="1">
      <protection hidden="1"/>
    </xf>
    <xf numFmtId="10" fontId="12" fillId="0" borderId="0" xfId="2" applyNumberFormat="1" applyFont="1" applyFill="1" applyProtection="1">
      <protection hidden="1"/>
    </xf>
    <xf numFmtId="167" fontId="12" fillId="0" borderId="0" xfId="2" applyNumberFormat="1" applyFont="1" applyFill="1" applyProtection="1">
      <protection hidden="1"/>
    </xf>
    <xf numFmtId="10" fontId="3" fillId="0" borderId="0" xfId="3" applyNumberFormat="1" applyFont="1" applyFill="1" applyProtection="1">
      <protection hidden="1"/>
    </xf>
    <xf numFmtId="164" fontId="3" fillId="7" borderId="0" xfId="3" applyNumberFormat="1" applyFont="1" applyFill="1" applyProtection="1">
      <protection hidden="1"/>
    </xf>
    <xf numFmtId="165" fontId="3" fillId="7" borderId="0" xfId="3" applyNumberFormat="1" applyFont="1" applyFill="1" applyProtection="1">
      <protection hidden="1"/>
    </xf>
    <xf numFmtId="167" fontId="3" fillId="0" borderId="0" xfId="2" applyNumberFormat="1" applyFont="1"/>
    <xf numFmtId="167" fontId="3" fillId="7" borderId="0" xfId="2" applyNumberFormat="1" applyFont="1" applyFill="1"/>
    <xf numFmtId="170" fontId="3" fillId="5" borderId="5" xfId="0" applyNumberFormat="1" applyFont="1" applyFill="1" applyBorder="1" applyAlignment="1" applyProtection="1">
      <alignment horizontal="center" vertical="center"/>
      <protection locked="0"/>
    </xf>
    <xf numFmtId="0" fontId="21" fillId="5" borderId="0" xfId="0" applyFont="1" applyFill="1" applyAlignment="1" applyProtection="1">
      <alignment horizontal="right" vertical="top" wrapText="1"/>
      <protection hidden="1"/>
    </xf>
    <xf numFmtId="4" fontId="3" fillId="5" borderId="2" xfId="2" applyNumberFormat="1" applyFont="1" applyFill="1" applyBorder="1" applyAlignment="1" applyProtection="1">
      <alignment horizontal="right"/>
      <protection hidden="1"/>
    </xf>
    <xf numFmtId="167" fontId="3" fillId="0" borderId="2" xfId="2" applyNumberFormat="1" applyFont="1" applyBorder="1" applyAlignment="1" applyProtection="1">
      <alignment horizontal="right"/>
      <protection hidden="1"/>
    </xf>
    <xf numFmtId="167" fontId="3" fillId="0" borderId="2" xfId="2" applyNumberFormat="1" applyFont="1" applyFill="1" applyBorder="1" applyAlignment="1" applyProtection="1">
      <alignment horizontal="right"/>
      <protection hidden="1"/>
    </xf>
    <xf numFmtId="167" fontId="3" fillId="0" borderId="1" xfId="2" applyNumberFormat="1" applyFont="1" applyFill="1" applyBorder="1" applyAlignment="1" applyProtection="1">
      <alignment horizontal="right"/>
      <protection hidden="1"/>
    </xf>
    <xf numFmtId="168" fontId="3" fillId="0" borderId="0" xfId="2" applyNumberFormat="1" applyFont="1" applyAlignment="1" applyProtection="1">
      <alignment horizontal="right"/>
      <protection hidden="1"/>
    </xf>
    <xf numFmtId="168" fontId="3" fillId="0" borderId="1" xfId="2" applyNumberFormat="1" applyFont="1" applyBorder="1" applyAlignment="1" applyProtection="1">
      <alignment horizontal="right"/>
      <protection hidden="1"/>
    </xf>
    <xf numFmtId="170" fontId="3" fillId="5" borderId="14" xfId="0" applyNumberFormat="1" applyFont="1" applyFill="1" applyBorder="1" applyAlignment="1" applyProtection="1">
      <alignment horizontal="center" vertical="center"/>
      <protection locked="0"/>
    </xf>
    <xf numFmtId="170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left" wrapText="1"/>
      <protection hidden="1"/>
    </xf>
    <xf numFmtId="3" fontId="3" fillId="0" borderId="14" xfId="0" applyNumberFormat="1" applyFont="1" applyBorder="1" applyAlignment="1" applyProtection="1">
      <alignment horizontal="right" vertical="center"/>
      <protection locked="0"/>
    </xf>
    <xf numFmtId="3" fontId="3" fillId="0" borderId="15" xfId="0" applyNumberFormat="1" applyFont="1" applyBorder="1" applyAlignment="1" applyProtection="1">
      <alignment horizontal="right" vertical="center"/>
      <protection locked="0"/>
    </xf>
    <xf numFmtId="0" fontId="3" fillId="0" borderId="1" xfId="2" applyNumberFormat="1" applyFont="1" applyFill="1" applyBorder="1" applyAlignment="1" applyProtection="1">
      <alignment horizontal="left"/>
      <protection hidden="1"/>
    </xf>
    <xf numFmtId="168" fontId="3" fillId="0" borderId="0" xfId="2" applyNumberFormat="1" applyFont="1" applyAlignment="1" applyProtection="1">
      <alignment horizontal="left"/>
      <protection hidden="1"/>
    </xf>
    <xf numFmtId="10" fontId="3" fillId="0" borderId="2" xfId="2" applyNumberFormat="1" applyFont="1" applyFill="1" applyBorder="1" applyAlignment="1" applyProtection="1">
      <alignment horizontal="right"/>
      <protection hidden="1"/>
    </xf>
    <xf numFmtId="166" fontId="3" fillId="0" borderId="1" xfId="2" applyNumberFormat="1" applyFont="1" applyFill="1" applyBorder="1" applyAlignment="1" applyProtection="1">
      <alignment horizontal="right"/>
      <protection hidden="1"/>
    </xf>
    <xf numFmtId="167" fontId="3" fillId="0" borderId="0" xfId="2" applyNumberFormat="1" applyFont="1" applyAlignment="1" applyProtection="1">
      <alignment horizontal="right"/>
      <protection hidden="1"/>
    </xf>
    <xf numFmtId="10" fontId="3" fillId="0" borderId="0" xfId="2" applyNumberFormat="1" applyFont="1" applyAlignment="1" applyProtection="1">
      <alignment horizontal="right"/>
      <protection hidden="1"/>
    </xf>
    <xf numFmtId="164" fontId="3" fillId="0" borderId="1" xfId="2" applyNumberFormat="1" applyFont="1" applyFill="1" applyBorder="1" applyAlignment="1" applyProtection="1">
      <alignment horizontal="right"/>
      <protection hidden="1"/>
    </xf>
    <xf numFmtId="167" fontId="3" fillId="0" borderId="1" xfId="2" applyNumberFormat="1" applyFont="1" applyBorder="1" applyAlignment="1" applyProtection="1">
      <alignment horizontal="right"/>
      <protection hidden="1"/>
    </xf>
    <xf numFmtId="10" fontId="3" fillId="0" borderId="2" xfId="2" applyNumberFormat="1" applyFont="1" applyBorder="1" applyAlignment="1" applyProtection="1">
      <alignment horizontal="right"/>
      <protection hidden="1"/>
    </xf>
    <xf numFmtId="10" fontId="3" fillId="0" borderId="1" xfId="2" applyNumberFormat="1" applyFont="1" applyFill="1" applyBorder="1" applyAlignment="1" applyProtection="1">
      <alignment horizontal="right"/>
      <protection hidden="1"/>
    </xf>
    <xf numFmtId="3" fontId="3" fillId="0" borderId="11" xfId="0" applyNumberFormat="1" applyFont="1" applyBorder="1" applyAlignment="1" applyProtection="1">
      <alignment horizontal="right" vertical="center"/>
      <protection locked="0"/>
    </xf>
    <xf numFmtId="3" fontId="3" fillId="0" borderId="12" xfId="0" applyNumberFormat="1" applyFont="1" applyBorder="1" applyAlignment="1" applyProtection="1">
      <alignment horizontal="right" vertical="center"/>
      <protection locked="0"/>
    </xf>
    <xf numFmtId="3" fontId="3" fillId="0" borderId="13" xfId="0" applyNumberFormat="1" applyFont="1" applyBorder="1" applyAlignment="1" applyProtection="1">
      <alignment horizontal="right" vertical="center"/>
      <protection locked="0"/>
    </xf>
    <xf numFmtId="167" fontId="3" fillId="3" borderId="0" xfId="2" applyNumberFormat="1" applyFont="1" applyFill="1" applyAlignment="1" applyProtection="1">
      <alignment horizontal="right"/>
      <protection hidden="1"/>
    </xf>
    <xf numFmtId="0" fontId="3" fillId="0" borderId="1" xfId="2" applyNumberFormat="1" applyFont="1" applyFill="1" applyBorder="1" applyAlignment="1" applyProtection="1">
      <alignment horizontal="right"/>
      <protection hidden="1"/>
    </xf>
    <xf numFmtId="3" fontId="3" fillId="0" borderId="1" xfId="0" applyNumberFormat="1" applyFont="1" applyBorder="1" applyAlignment="1" applyProtection="1">
      <alignment horizontal="right" vertical="center"/>
    </xf>
    <xf numFmtId="0" fontId="3" fillId="2" borderId="0" xfId="2" applyFont="1" applyFill="1" applyAlignment="1" applyProtection="1">
      <alignment horizontal="left"/>
      <protection hidden="1"/>
    </xf>
    <xf numFmtId="170" fontId="3" fillId="5" borderId="14" xfId="0" applyNumberFormat="1" applyFont="1" applyFill="1" applyBorder="1" applyAlignment="1" applyProtection="1">
      <alignment horizontal="center" vertical="center"/>
      <protection locked="0" hidden="1"/>
    </xf>
    <xf numFmtId="170" fontId="3" fillId="5" borderId="15" xfId="0" applyNumberFormat="1" applyFont="1" applyFill="1" applyBorder="1" applyAlignment="1" applyProtection="1">
      <alignment horizontal="center" vertical="center"/>
      <protection locked="0" hidden="1"/>
    </xf>
    <xf numFmtId="0" fontId="6" fillId="0" borderId="7" xfId="2" applyFont="1" applyBorder="1" applyAlignment="1" applyProtection="1">
      <alignment horizontal="left"/>
      <protection hidden="1"/>
    </xf>
    <xf numFmtId="0" fontId="6" fillId="0" borderId="16" xfId="2" applyFont="1" applyBorder="1" applyAlignment="1" applyProtection="1">
      <alignment horizontal="left"/>
      <protection hidden="1"/>
    </xf>
    <xf numFmtId="167" fontId="16" fillId="2" borderId="4" xfId="2" applyNumberFormat="1" applyFont="1" applyFill="1" applyBorder="1" applyAlignment="1" applyProtection="1">
      <alignment horizontal="right"/>
      <protection hidden="1"/>
    </xf>
    <xf numFmtId="0" fontId="16" fillId="2" borderId="4" xfId="2" applyFont="1" applyFill="1" applyBorder="1" applyAlignment="1" applyProtection="1">
      <alignment horizontal="right"/>
      <protection hidden="1"/>
    </xf>
    <xf numFmtId="168" fontId="3" fillId="0" borderId="3" xfId="2" applyNumberFormat="1" applyFont="1" applyBorder="1" applyAlignment="1" applyProtection="1">
      <alignment horizontal="right"/>
      <protection hidden="1"/>
    </xf>
    <xf numFmtId="167" fontId="3" fillId="0" borderId="3" xfId="2" applyNumberFormat="1" applyFont="1" applyBorder="1" applyAlignment="1" applyProtection="1">
      <alignment horizontal="right"/>
      <protection hidden="1"/>
    </xf>
    <xf numFmtId="10" fontId="3" fillId="0" borderId="3" xfId="2" applyNumberFormat="1" applyFont="1" applyBorder="1" applyAlignment="1" applyProtection="1">
      <alignment horizontal="right"/>
      <protection hidden="1"/>
    </xf>
    <xf numFmtId="0" fontId="3" fillId="6" borderId="0" xfId="2" applyFont="1" applyFill="1" applyAlignment="1" applyProtection="1">
      <alignment horizontal="left"/>
      <protection hidden="1"/>
    </xf>
    <xf numFmtId="3" fontId="3" fillId="0" borderId="0" xfId="2" applyNumberFormat="1" applyFont="1" applyFill="1" applyBorder="1" applyAlignment="1" applyProtection="1">
      <alignment horizontal="right"/>
      <protection hidden="1"/>
    </xf>
    <xf numFmtId="0" fontId="3" fillId="0" borderId="0" xfId="2" applyFont="1" applyAlignment="1" applyProtection="1">
      <alignment horizontal="left"/>
      <protection hidden="1"/>
    </xf>
    <xf numFmtId="0" fontId="6" fillId="0" borderId="20" xfId="3" applyFont="1" applyBorder="1" applyAlignment="1" applyProtection="1">
      <alignment horizontal="center" vertical="center"/>
      <protection hidden="1"/>
    </xf>
    <xf numFmtId="0" fontId="6" fillId="0" borderId="0" xfId="3" applyFont="1" applyBorder="1" applyAlignment="1" applyProtection="1">
      <alignment horizontal="center" vertical="center"/>
      <protection hidden="1"/>
    </xf>
  </cellXfs>
  <cellStyles count="75">
    <cellStyle name="Milliers" xfId="74" builtinId="3"/>
    <cellStyle name="Milliers [0] 2" xfId="64" xr:uid="{00000000-0005-0000-0000-000001000000}"/>
    <cellStyle name="Milliers 2" xfId="9" xr:uid="{00000000-0005-0000-0000-000002000000}"/>
    <cellStyle name="Milliers 2 2" xfId="13" xr:uid="{00000000-0005-0000-0000-000003000000}"/>
    <cellStyle name="Milliers 3" xfId="10" xr:uid="{00000000-0005-0000-0000-000004000000}"/>
    <cellStyle name="Milliers 3 2" xfId="14" xr:uid="{00000000-0005-0000-0000-000005000000}"/>
    <cellStyle name="Milliers 4" xfId="7" xr:uid="{00000000-0005-0000-0000-000006000000}"/>
    <cellStyle name="Milliers 5" xfId="17" xr:uid="{00000000-0005-0000-0000-000007000000}"/>
    <cellStyle name="Milliers 5 2" xfId="20" xr:uid="{00000000-0005-0000-0000-000008000000}"/>
    <cellStyle name="Milliers 5 2 2" xfId="24" xr:uid="{00000000-0005-0000-0000-000009000000}"/>
    <cellStyle name="Milliers 5 2 2 2" xfId="36" xr:uid="{00000000-0005-0000-0000-00000A000000}"/>
    <cellStyle name="Milliers 5 2 2 3" xfId="44" xr:uid="{00000000-0005-0000-0000-00000B000000}"/>
    <cellStyle name="Milliers 5 2 2 4" xfId="52" xr:uid="{00000000-0005-0000-0000-00000C000000}"/>
    <cellStyle name="Milliers 5 2 2 5" xfId="62" xr:uid="{00000000-0005-0000-0000-00000D000000}"/>
    <cellStyle name="Milliers 5 2 2 6" xfId="72" xr:uid="{00000000-0005-0000-0000-00000E000000}"/>
    <cellStyle name="Milliers 5 2 3" xfId="28" xr:uid="{00000000-0005-0000-0000-00000F000000}"/>
    <cellStyle name="Milliers 5 2 4" xfId="32" xr:uid="{00000000-0005-0000-0000-000010000000}"/>
    <cellStyle name="Milliers 5 2 5" xfId="40" xr:uid="{00000000-0005-0000-0000-000011000000}"/>
    <cellStyle name="Milliers 5 2 6" xfId="48" xr:uid="{00000000-0005-0000-0000-000012000000}"/>
    <cellStyle name="Milliers 5 2 7" xfId="58" xr:uid="{00000000-0005-0000-0000-000013000000}"/>
    <cellStyle name="Milliers 5 2 8" xfId="68" xr:uid="{00000000-0005-0000-0000-000014000000}"/>
    <cellStyle name="Milliers 5 3" xfId="22" xr:uid="{00000000-0005-0000-0000-000015000000}"/>
    <cellStyle name="Milliers 5 3 2" xfId="34" xr:uid="{00000000-0005-0000-0000-000016000000}"/>
    <cellStyle name="Milliers 5 3 3" xfId="42" xr:uid="{00000000-0005-0000-0000-000017000000}"/>
    <cellStyle name="Milliers 5 3 4" xfId="50" xr:uid="{00000000-0005-0000-0000-000018000000}"/>
    <cellStyle name="Milliers 5 3 5" xfId="60" xr:uid="{00000000-0005-0000-0000-000019000000}"/>
    <cellStyle name="Milliers 5 3 6" xfId="70" xr:uid="{00000000-0005-0000-0000-00001A000000}"/>
    <cellStyle name="Milliers 5 4" xfId="26" xr:uid="{00000000-0005-0000-0000-00001B000000}"/>
    <cellStyle name="Milliers 5 5" xfId="30" xr:uid="{00000000-0005-0000-0000-00001C000000}"/>
    <cellStyle name="Milliers 5 6" xfId="38" xr:uid="{00000000-0005-0000-0000-00001D000000}"/>
    <cellStyle name="Milliers 5 7" xfId="46" xr:uid="{00000000-0005-0000-0000-00001E000000}"/>
    <cellStyle name="Milliers 5 8" xfId="56" xr:uid="{00000000-0005-0000-0000-00001F000000}"/>
    <cellStyle name="Milliers 5 9" xfId="66" xr:uid="{00000000-0005-0000-0000-000020000000}"/>
    <cellStyle name="Milliers 6" xfId="55" xr:uid="{00000000-0005-0000-0000-000021000000}"/>
    <cellStyle name="Milliers 7" xfId="65" xr:uid="{00000000-0005-0000-0000-000022000000}"/>
    <cellStyle name="Milliers 8" xfId="54" xr:uid="{00000000-0005-0000-0000-000023000000}"/>
    <cellStyle name="Normal" xfId="0" builtinId="0"/>
    <cellStyle name="Normal 2" xfId="8" xr:uid="{00000000-0005-0000-0000-000025000000}"/>
    <cellStyle name="Normal 2 2" xfId="12" xr:uid="{00000000-0005-0000-0000-000026000000}"/>
    <cellStyle name="Normal 2 3" xfId="18" xr:uid="{00000000-0005-0000-0000-000027000000}"/>
    <cellStyle name="Normal 3" xfId="11" xr:uid="{00000000-0005-0000-0000-000028000000}"/>
    <cellStyle name="Normal 4" xfId="6" xr:uid="{00000000-0005-0000-0000-000029000000}"/>
    <cellStyle name="Normal 5" xfId="19" xr:uid="{00000000-0005-0000-0000-00002A000000}"/>
    <cellStyle name="Normal 5 2" xfId="21" xr:uid="{00000000-0005-0000-0000-00002B000000}"/>
    <cellStyle name="Normal 5 2 2" xfId="25" xr:uid="{00000000-0005-0000-0000-00002C000000}"/>
    <cellStyle name="Normal 5 2 2 2" xfId="37" xr:uid="{00000000-0005-0000-0000-00002D000000}"/>
    <cellStyle name="Normal 5 2 2 3" xfId="45" xr:uid="{00000000-0005-0000-0000-00002E000000}"/>
    <cellStyle name="Normal 5 2 2 4" xfId="53" xr:uid="{00000000-0005-0000-0000-00002F000000}"/>
    <cellStyle name="Normal 5 2 2 5" xfId="63" xr:uid="{00000000-0005-0000-0000-000030000000}"/>
    <cellStyle name="Normal 5 2 2 6" xfId="73" xr:uid="{00000000-0005-0000-0000-000031000000}"/>
    <cellStyle name="Normal 5 2 3" xfId="29" xr:uid="{00000000-0005-0000-0000-000032000000}"/>
    <cellStyle name="Normal 5 2 4" xfId="33" xr:uid="{00000000-0005-0000-0000-000033000000}"/>
    <cellStyle name="Normal 5 2 5" xfId="41" xr:uid="{00000000-0005-0000-0000-000034000000}"/>
    <cellStyle name="Normal 5 2 6" xfId="49" xr:uid="{00000000-0005-0000-0000-000035000000}"/>
    <cellStyle name="Normal 5 2 7" xfId="59" xr:uid="{00000000-0005-0000-0000-000036000000}"/>
    <cellStyle name="Normal 5 2 8" xfId="69" xr:uid="{00000000-0005-0000-0000-000037000000}"/>
    <cellStyle name="Normal 5 3" xfId="23" xr:uid="{00000000-0005-0000-0000-000038000000}"/>
    <cellStyle name="Normal 5 3 2" xfId="35" xr:uid="{00000000-0005-0000-0000-000039000000}"/>
    <cellStyle name="Normal 5 3 3" xfId="43" xr:uid="{00000000-0005-0000-0000-00003A000000}"/>
    <cellStyle name="Normal 5 3 4" xfId="51" xr:uid="{00000000-0005-0000-0000-00003B000000}"/>
    <cellStyle name="Normal 5 3 5" xfId="61" xr:uid="{00000000-0005-0000-0000-00003C000000}"/>
    <cellStyle name="Normal 5 3 6" xfId="71" xr:uid="{00000000-0005-0000-0000-00003D000000}"/>
    <cellStyle name="Normal 5 4" xfId="27" xr:uid="{00000000-0005-0000-0000-00003E000000}"/>
    <cellStyle name="Normal 5 5" xfId="31" xr:uid="{00000000-0005-0000-0000-00003F000000}"/>
    <cellStyle name="Normal 5 6" xfId="39" xr:uid="{00000000-0005-0000-0000-000040000000}"/>
    <cellStyle name="Normal 5 7" xfId="47" xr:uid="{00000000-0005-0000-0000-000041000000}"/>
    <cellStyle name="Normal 5 8" xfId="57" xr:uid="{00000000-0005-0000-0000-000042000000}"/>
    <cellStyle name="Normal 5 9" xfId="67" xr:uid="{00000000-0005-0000-0000-000043000000}"/>
    <cellStyle name="Normal 6" xfId="4" xr:uid="{00000000-0005-0000-0000-000044000000}"/>
    <cellStyle name="Normal_Décla AF2007 version 1.0 (22 octobre 2007)" xfId="1" xr:uid="{00000000-0005-0000-0000-000045000000}"/>
    <cellStyle name="Normal_NOUVEAU BORDEREAU PM 2006 (version 09-09-05)" xfId="2" xr:uid="{00000000-0005-0000-0000-000046000000}"/>
    <cellStyle name="Normal_Provision AF2006 (version 31 juillet 2006)" xfId="3" xr:uid="{00000000-0005-0000-0000-000047000000}"/>
    <cellStyle name="Normal_Provision AF2006 (version 31 juillet 2006) 2" xfId="5" xr:uid="{00000000-0005-0000-0000-000048000000}"/>
    <cellStyle name="Pourcentage 2" xfId="15" xr:uid="{00000000-0005-0000-0000-000049000000}"/>
    <cellStyle name="Pourcentage 3" xfId="16" xr:uid="{00000000-0005-0000-0000-00004A000000}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'AF Data'!$C$23" fmlaRange="'AF Data'!$B$24:$B$68" noThreeD="1" sel="2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314325</xdr:colOff>
          <xdr:row>9</xdr:row>
          <xdr:rowOff>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1</xdr:row>
      <xdr:rowOff>0</xdr:rowOff>
    </xdr:from>
    <xdr:to>
      <xdr:col>2</xdr:col>
      <xdr:colOff>180975</xdr:colOff>
      <xdr:row>5</xdr:row>
      <xdr:rowOff>76200</xdr:rowOff>
    </xdr:to>
    <xdr:pic>
      <xdr:nvPicPr>
        <xdr:cNvPr id="9229" name="Image 4">
          <a:extLst>
            <a:ext uri="{FF2B5EF4-FFF2-40B4-BE49-F238E27FC236}">
              <a16:creationId xmlns:a16="http://schemas.microsoft.com/office/drawing/2014/main" id="{00000000-0008-0000-0000-00000D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2400"/>
          <a:ext cx="4572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180975</xdr:colOff>
      <xdr:row>5</xdr:row>
      <xdr:rowOff>76200</xdr:rowOff>
    </xdr:to>
    <xdr:pic>
      <xdr:nvPicPr>
        <xdr:cNvPr id="11276" name="Image 4">
          <a:extLst>
            <a:ext uri="{FF2B5EF4-FFF2-40B4-BE49-F238E27FC236}">
              <a16:creationId xmlns:a16="http://schemas.microsoft.com/office/drawing/2014/main" id="{00000000-0008-0000-0100-00000C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2400"/>
          <a:ext cx="4572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11</xdr:row>
      <xdr:rowOff>76200</xdr:rowOff>
    </xdr:from>
    <xdr:to>
      <xdr:col>4</xdr:col>
      <xdr:colOff>1543050</xdr:colOff>
      <xdr:row>11</xdr:row>
      <xdr:rowOff>85725</xdr:rowOff>
    </xdr:to>
    <xdr:sp macro="" textlink="">
      <xdr:nvSpPr>
        <xdr:cNvPr id="10264" name="Line 2">
          <a:extLst>
            <a:ext uri="{FF2B5EF4-FFF2-40B4-BE49-F238E27FC236}">
              <a16:creationId xmlns:a16="http://schemas.microsoft.com/office/drawing/2014/main" id="{00000000-0008-0000-0200-000018280000}"/>
            </a:ext>
          </a:extLst>
        </xdr:cNvPr>
        <xdr:cNvSpPr>
          <a:spLocks noChangeShapeType="1"/>
        </xdr:cNvSpPr>
      </xdr:nvSpPr>
      <xdr:spPr bwMode="auto">
        <a:xfrm flipV="1">
          <a:off x="2133600" y="1524000"/>
          <a:ext cx="26574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Internet%20Files\OLK13\pm2003_cor_1_nonprotege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G"/>
      <sheetName val="P2"/>
      <sheetName val="P3"/>
      <sheetName val="P4"/>
      <sheetName val="Etat titres"/>
      <sheetName val="F12a"/>
      <sheetName val="F12"/>
      <sheetName val="A"/>
      <sheetName val="B"/>
      <sheetName val="C1"/>
      <sheetName val="C2"/>
      <sheetName val="D1"/>
      <sheetName val="D2"/>
      <sheetName val="D3"/>
      <sheetName val="D4"/>
      <sheetName val="E"/>
      <sheetName val="Tableau Sources et Profits"/>
      <sheetName val="Provision impôts"/>
      <sheetName val="Questionnaire SIAL"/>
      <sheetName val="Valeur locative SIAL"/>
      <sheetName val="Liquid. sté immob."/>
      <sheetName val="Renseignements complémentaires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0">
          <cell r="F20">
            <v>0</v>
          </cell>
        </row>
        <row r="22">
          <cell r="F22">
            <v>0</v>
          </cell>
        </row>
        <row r="24">
          <cell r="F24">
            <v>0</v>
          </cell>
        </row>
        <row r="28">
          <cell r="F28">
            <v>0.1</v>
          </cell>
        </row>
        <row r="30">
          <cell r="F30">
            <v>0.1</v>
          </cell>
        </row>
        <row r="32">
          <cell r="F32">
            <v>0.1</v>
          </cell>
        </row>
        <row r="38">
          <cell r="F38">
            <v>0</v>
          </cell>
        </row>
        <row r="40">
          <cell r="F40">
            <v>0.1</v>
          </cell>
        </row>
        <row r="43">
          <cell r="F43">
            <v>0.1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B1:AC107"/>
  <sheetViews>
    <sheetView showGridLines="0" tabSelected="1" zoomScaleNormal="100" workbookViewId="0">
      <selection activeCell="E11" sqref="E11"/>
    </sheetView>
  </sheetViews>
  <sheetFormatPr baseColWidth="10" defaultRowHeight="11.25" x14ac:dyDescent="0.2"/>
  <cols>
    <col min="1" max="1" width="3.375" style="1" customWidth="1"/>
    <col min="2" max="3" width="3.625" style="1" customWidth="1"/>
    <col min="4" max="4" width="10.125" style="2" customWidth="1"/>
    <col min="5" max="5" width="8.625" style="4" customWidth="1"/>
    <col min="6" max="6" width="2.625" style="4" customWidth="1"/>
    <col min="7" max="8" width="4.625" style="1" customWidth="1"/>
    <col min="9" max="9" width="3.375" style="1" bestFit="1" customWidth="1"/>
    <col min="10" max="11" width="5.625" style="1" customWidth="1"/>
    <col min="12" max="12" width="3.375" style="1" customWidth="1"/>
    <col min="13" max="13" width="6" style="1" customWidth="1"/>
    <col min="14" max="14" width="4.125" style="5" customWidth="1"/>
    <col min="15" max="16" width="3.5" style="1" customWidth="1"/>
    <col min="17" max="19" width="3.75" style="1" customWidth="1"/>
    <col min="20" max="20" width="10.625" style="1" customWidth="1"/>
    <col min="21" max="37" width="3.625" style="1" customWidth="1"/>
    <col min="38" max="16384" width="11" style="1"/>
  </cols>
  <sheetData>
    <row r="1" spans="2:26" ht="12" customHeight="1" x14ac:dyDescent="0.2">
      <c r="E1" s="3"/>
    </row>
    <row r="2" spans="2:26" ht="12" customHeight="1" x14ac:dyDescent="0.2">
      <c r="D2" s="245" t="s">
        <v>107</v>
      </c>
      <c r="E2" s="3"/>
      <c r="J2" s="272" t="s">
        <v>130</v>
      </c>
      <c r="K2" s="272"/>
      <c r="L2" s="272"/>
      <c r="M2" s="272"/>
      <c r="N2" s="272"/>
      <c r="O2" s="272"/>
      <c r="P2" s="272"/>
      <c r="Q2" s="272"/>
      <c r="R2" s="272"/>
      <c r="S2" s="272"/>
      <c r="T2" s="272"/>
    </row>
    <row r="3" spans="2:26" ht="12" customHeight="1" x14ac:dyDescent="0.2">
      <c r="D3" s="246" t="s">
        <v>108</v>
      </c>
      <c r="E3" s="3"/>
      <c r="I3" s="193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V3" s="6"/>
    </row>
    <row r="4" spans="2:26" ht="12" customHeight="1" x14ac:dyDescent="0.2">
      <c r="D4" s="1" t="s">
        <v>109</v>
      </c>
      <c r="E4" s="3"/>
      <c r="I4" s="193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V4" s="6"/>
    </row>
    <row r="5" spans="2:26" ht="12" customHeight="1" x14ac:dyDescent="0.2">
      <c r="D5" s="247" t="s">
        <v>105</v>
      </c>
      <c r="E5" s="3"/>
      <c r="I5" s="193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V5" s="6"/>
    </row>
    <row r="6" spans="2:26" ht="12" customHeight="1" x14ac:dyDescent="0.2">
      <c r="D6" s="1"/>
      <c r="E6" s="3"/>
      <c r="M6" s="5"/>
      <c r="N6" s="1"/>
      <c r="V6" s="6"/>
    </row>
    <row r="7" spans="2:26" ht="15.75" x14ac:dyDescent="0.25"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4" t="s">
        <v>90</v>
      </c>
      <c r="V7" s="6"/>
      <c r="W7" s="191"/>
      <c r="X7" s="191"/>
      <c r="Y7" s="191"/>
      <c r="Z7" s="192"/>
    </row>
    <row r="8" spans="2:26" ht="12" customHeight="1" x14ac:dyDescent="0.2"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V8" s="6"/>
      <c r="W8" s="191"/>
      <c r="X8" s="191"/>
      <c r="Y8" s="191"/>
      <c r="Z8" s="192"/>
    </row>
    <row r="9" spans="2:26" ht="16.5" customHeight="1" x14ac:dyDescent="0.2">
      <c r="B9" s="1" t="s">
        <v>78</v>
      </c>
      <c r="E9" s="4" t="str">
        <f>VLOOKUP('AF Data'!C23,'AF Data'!A24:B68,2)</f>
        <v>Genève</v>
      </c>
      <c r="V9" s="6"/>
    </row>
    <row r="10" spans="2:26" ht="12" thickBot="1" x14ac:dyDescent="0.25">
      <c r="V10" s="6"/>
    </row>
    <row r="11" spans="2:26" ht="12" customHeight="1" x14ac:dyDescent="0.2">
      <c r="B11" s="12" t="s">
        <v>53</v>
      </c>
      <c r="C11" s="12"/>
      <c r="D11" s="65"/>
      <c r="E11" s="271">
        <v>45658</v>
      </c>
      <c r="F11" s="113" t="s">
        <v>54</v>
      </c>
      <c r="G11" s="279">
        <v>46022</v>
      </c>
      <c r="H11" s="280"/>
      <c r="I11" s="147"/>
      <c r="J11" s="12"/>
      <c r="K11" s="12"/>
      <c r="L11" s="12"/>
      <c r="M11" s="15"/>
      <c r="Q11" s="14"/>
      <c r="R11" s="14"/>
      <c r="S11" s="14"/>
      <c r="W11" s="13"/>
    </row>
    <row r="12" spans="2:26" ht="6" customHeight="1" thickBot="1" x14ac:dyDescent="0.25">
      <c r="M12" s="5"/>
    </row>
    <row r="13" spans="2:26" ht="12" customHeight="1" x14ac:dyDescent="0.2">
      <c r="B13" s="1" t="s">
        <v>55</v>
      </c>
      <c r="I13" s="1" t="s">
        <v>56</v>
      </c>
      <c r="J13" s="282"/>
      <c r="K13" s="283"/>
      <c r="M13" s="1" t="s">
        <v>91</v>
      </c>
      <c r="N13" s="1"/>
      <c r="O13" s="5"/>
      <c r="Q13" s="2"/>
      <c r="R13" s="3"/>
      <c r="S13" s="1" t="s">
        <v>56</v>
      </c>
      <c r="T13" s="127"/>
    </row>
    <row r="14" spans="2:26" ht="18" customHeight="1" thickBot="1" x14ac:dyDescent="0.25">
      <c r="J14" s="146"/>
      <c r="K14" s="146"/>
      <c r="N14" s="1"/>
      <c r="O14" s="5"/>
      <c r="Q14" s="2"/>
      <c r="R14" s="3"/>
      <c r="T14" s="146"/>
    </row>
    <row r="15" spans="2:26" ht="12" customHeight="1" x14ac:dyDescent="0.2">
      <c r="B15" s="1" t="s">
        <v>57</v>
      </c>
      <c r="I15" s="1" t="s">
        <v>56</v>
      </c>
      <c r="J15" s="282"/>
      <c r="K15" s="283"/>
      <c r="M15" s="1" t="s">
        <v>58</v>
      </c>
      <c r="N15" s="1"/>
      <c r="O15" s="5"/>
      <c r="Q15" s="2"/>
      <c r="R15" s="3"/>
      <c r="S15" s="1" t="s">
        <v>56</v>
      </c>
      <c r="T15" s="127"/>
    </row>
    <row r="16" spans="2:26" ht="6" customHeight="1" x14ac:dyDescent="0.2">
      <c r="J16" s="146"/>
      <c r="K16" s="146"/>
      <c r="N16" s="1"/>
      <c r="O16" s="5"/>
      <c r="Q16" s="2"/>
      <c r="R16" s="3"/>
      <c r="T16" s="146"/>
    </row>
    <row r="17" spans="2:24" ht="12.75" customHeight="1" thickBot="1" x14ac:dyDescent="0.25">
      <c r="B17" s="281" t="s">
        <v>59</v>
      </c>
      <c r="C17" s="281"/>
      <c r="D17" s="281"/>
      <c r="E17" s="281"/>
      <c r="F17" s="281"/>
      <c r="G17" s="281"/>
      <c r="H17" s="281"/>
      <c r="J17" s="146"/>
      <c r="K17" s="146"/>
      <c r="M17" s="281" t="s">
        <v>60</v>
      </c>
      <c r="N17" s="281"/>
      <c r="O17" s="281"/>
      <c r="P17" s="281"/>
      <c r="Q17" s="281"/>
      <c r="R17" s="281"/>
      <c r="T17" s="146"/>
    </row>
    <row r="18" spans="2:24" ht="12" customHeight="1" x14ac:dyDescent="0.2">
      <c r="B18" s="281"/>
      <c r="C18" s="281"/>
      <c r="D18" s="281"/>
      <c r="E18" s="281"/>
      <c r="F18" s="281"/>
      <c r="G18" s="281"/>
      <c r="H18" s="281"/>
      <c r="I18" s="1" t="s">
        <v>56</v>
      </c>
      <c r="J18" s="282"/>
      <c r="K18" s="283"/>
      <c r="M18" s="281"/>
      <c r="N18" s="281"/>
      <c r="O18" s="281"/>
      <c r="P18" s="281"/>
      <c r="Q18" s="281"/>
      <c r="R18" s="281"/>
      <c r="S18" s="1" t="s">
        <v>56</v>
      </c>
      <c r="T18" s="127"/>
    </row>
    <row r="19" spans="2:24" ht="6" customHeight="1" x14ac:dyDescent="0.2">
      <c r="G19" s="16"/>
      <c r="H19" s="16"/>
      <c r="I19" s="16"/>
      <c r="J19" s="16"/>
      <c r="K19" s="16"/>
      <c r="L19" s="16"/>
      <c r="M19" s="16"/>
      <c r="N19" s="16"/>
      <c r="O19" s="17"/>
      <c r="P19" s="17"/>
      <c r="Q19" s="18"/>
      <c r="R19" s="18"/>
      <c r="S19" s="18"/>
      <c r="T19" s="4"/>
    </row>
    <row r="20" spans="2:24" ht="9.9499999999999993" customHeight="1" x14ac:dyDescent="0.2">
      <c r="B20" s="7" t="s">
        <v>0</v>
      </c>
      <c r="C20" s="8"/>
      <c r="D20" s="9"/>
      <c r="E20" s="11"/>
      <c r="F20" s="11"/>
      <c r="G20" s="19"/>
      <c r="H20" s="19"/>
      <c r="I20" s="19"/>
      <c r="J20" s="19"/>
      <c r="K20" s="19"/>
      <c r="L20" s="19"/>
      <c r="M20" s="19"/>
      <c r="N20" s="19"/>
      <c r="O20" s="20"/>
      <c r="P20" s="20"/>
      <c r="Q20" s="21"/>
      <c r="R20" s="21"/>
      <c r="S20" s="21"/>
      <c r="T20" s="11"/>
    </row>
    <row r="21" spans="2:24" ht="9.9499999999999993" customHeight="1" x14ac:dyDescent="0.2">
      <c r="F21" s="22"/>
      <c r="G21" s="277" t="s">
        <v>61</v>
      </c>
      <c r="H21" s="277"/>
      <c r="I21" s="277"/>
      <c r="J21" s="285" t="s">
        <v>62</v>
      </c>
      <c r="K21" s="285"/>
      <c r="L21" s="285"/>
      <c r="M21" s="285"/>
      <c r="N21" s="16"/>
      <c r="O21" s="289" t="s">
        <v>63</v>
      </c>
      <c r="P21" s="289"/>
      <c r="Q21" s="288"/>
      <c r="R21" s="288"/>
      <c r="S21" s="288"/>
      <c r="T21" s="18" t="s">
        <v>64</v>
      </c>
    </row>
    <row r="22" spans="2:24" ht="9.9499999999999993" customHeight="1" x14ac:dyDescent="0.2">
      <c r="B22" s="23" t="s">
        <v>65</v>
      </c>
      <c r="F22" s="22"/>
      <c r="I22" s="2"/>
      <c r="J22" s="2"/>
      <c r="K22" s="2"/>
      <c r="L22" s="2"/>
      <c r="M22" s="2"/>
      <c r="N22" s="16"/>
      <c r="O22" s="17"/>
      <c r="P22" s="5"/>
      <c r="Q22" s="18"/>
      <c r="R22" s="5"/>
      <c r="S22" s="5"/>
      <c r="T22" s="4"/>
      <c r="X22" s="24"/>
    </row>
    <row r="23" spans="2:24" ht="9.9499999999999993" customHeight="1" x14ac:dyDescent="0.2">
      <c r="B23" s="25" t="s">
        <v>0</v>
      </c>
      <c r="C23" s="25"/>
      <c r="D23" s="26"/>
      <c r="E23" s="148"/>
      <c r="F23" s="28">
        <v>1</v>
      </c>
      <c r="G23" s="278">
        <f>IF(J15-J18&lt;0,0,J15-J18)</f>
        <v>0</v>
      </c>
      <c r="H23" s="278"/>
      <c r="I23" s="278"/>
      <c r="J23" s="29"/>
      <c r="K23" s="29"/>
      <c r="L23" s="29"/>
      <c r="M23" s="29"/>
      <c r="N23" s="29"/>
      <c r="O23" s="290">
        <f>'AF Data'!C5</f>
        <v>4.9509999999999998E-2</v>
      </c>
      <c r="P23" s="290"/>
      <c r="Q23" s="291">
        <f>ROUND((G23*O23)/5,2)*5</f>
        <v>0</v>
      </c>
      <c r="R23" s="291"/>
      <c r="S23" s="291"/>
      <c r="T23" s="4"/>
    </row>
    <row r="24" spans="2:24" ht="9.9499999999999993" customHeight="1" x14ac:dyDescent="0.2">
      <c r="B24" s="33" t="s">
        <v>67</v>
      </c>
      <c r="C24" s="33"/>
      <c r="D24" s="34"/>
      <c r="E24" s="149"/>
      <c r="F24" s="35">
        <v>2</v>
      </c>
      <c r="G24" s="274">
        <f>Q23</f>
        <v>0</v>
      </c>
      <c r="H24" s="274"/>
      <c r="I24" s="274"/>
      <c r="J24" s="36"/>
      <c r="K24" s="36"/>
      <c r="L24" s="36"/>
      <c r="M24" s="36"/>
      <c r="N24" s="36"/>
      <c r="O24" s="292">
        <f>'AF Data'!C6</f>
        <v>0.88500000000000001</v>
      </c>
      <c r="P24" s="292"/>
      <c r="Q24" s="274">
        <f>ROUND((G24*O24)/5,2)*5</f>
        <v>0</v>
      </c>
      <c r="R24" s="274"/>
      <c r="S24" s="274"/>
      <c r="T24" s="123">
        <f>SUM(Q23:Q24)</f>
        <v>0</v>
      </c>
    </row>
    <row r="25" spans="2:24" ht="6" customHeight="1" x14ac:dyDescent="0.2">
      <c r="F25" s="22"/>
      <c r="T25" s="5"/>
    </row>
    <row r="26" spans="2:24" ht="9.9499999999999993" customHeight="1" x14ac:dyDescent="0.2">
      <c r="B26" s="23" t="s">
        <v>68</v>
      </c>
      <c r="F26" s="22"/>
      <c r="I26" s="2"/>
      <c r="J26" s="2"/>
      <c r="K26" s="2"/>
      <c r="L26" s="2"/>
      <c r="M26" s="2"/>
      <c r="N26" s="16"/>
      <c r="O26" s="17"/>
      <c r="P26" s="5"/>
      <c r="Q26" s="18"/>
      <c r="R26" s="5"/>
      <c r="S26" s="5"/>
      <c r="T26" s="18"/>
    </row>
    <row r="27" spans="2:24" s="12" customFormat="1" ht="9.9499999999999993" customHeight="1" x14ac:dyDescent="0.2">
      <c r="B27" s="37" t="s">
        <v>67</v>
      </c>
      <c r="C27" s="37"/>
      <c r="D27" s="38"/>
      <c r="E27" s="150"/>
      <c r="F27" s="39">
        <v>4</v>
      </c>
      <c r="G27" s="276">
        <f>ROUND(('Calculette AF ICC 2025'!Q23*80%)/5,2)*5</f>
        <v>0</v>
      </c>
      <c r="H27" s="276"/>
      <c r="I27" s="276"/>
      <c r="J27" s="57">
        <f>VLOOKUP('AF Data'!C23,'AF Data'!A24:C68,3)</f>
        <v>6621</v>
      </c>
      <c r="K27" s="284" t="str">
        <f>VLOOKUP(J27,'AF Data'!C24:E68,3)</f>
        <v>Genève</v>
      </c>
      <c r="L27" s="284"/>
      <c r="M27" s="284"/>
      <c r="N27" s="41"/>
      <c r="O27" s="293">
        <f>VLOOKUP('Calculette AF ICC 2025'!K27,'AF Data'!B24:D69,3)/100</f>
        <v>0.45490000000000003</v>
      </c>
      <c r="P27" s="293"/>
      <c r="Q27" s="276">
        <f>ROUND((G27*O27)/5,2)*5</f>
        <v>0</v>
      </c>
      <c r="R27" s="276"/>
      <c r="S27" s="276"/>
      <c r="T27" s="42"/>
      <c r="V27" s="43"/>
    </row>
    <row r="28" spans="2:24" s="12" customFormat="1" ht="9.9499999999999993" customHeight="1" x14ac:dyDescent="0.2">
      <c r="B28" s="44" t="s">
        <v>6</v>
      </c>
      <c r="C28" s="44"/>
      <c r="D28" s="45"/>
      <c r="E28" s="151"/>
      <c r="F28" s="46">
        <v>5</v>
      </c>
      <c r="G28" s="275">
        <f>Q23-G27</f>
        <v>0</v>
      </c>
      <c r="H28" s="275"/>
      <c r="I28" s="275"/>
      <c r="J28" s="47"/>
      <c r="K28" s="47"/>
      <c r="L28" s="47"/>
      <c r="M28" s="47"/>
      <c r="N28" s="47"/>
      <c r="O28" s="286">
        <f>'AF Data'!C21</f>
        <v>0.44</v>
      </c>
      <c r="P28" s="286"/>
      <c r="Q28" s="275">
        <f>ROUND((G28*O28)/5,2)*5</f>
        <v>0</v>
      </c>
      <c r="R28" s="275"/>
      <c r="S28" s="275"/>
      <c r="T28" s="42"/>
    </row>
    <row r="29" spans="2:24" ht="9.9499999999999993" customHeight="1" x14ac:dyDescent="0.2">
      <c r="B29" s="44" t="s">
        <v>110</v>
      </c>
      <c r="C29" s="44"/>
      <c r="D29" s="45"/>
      <c r="E29" s="151"/>
      <c r="F29" s="46">
        <v>14</v>
      </c>
      <c r="G29" s="275">
        <f>Q23</f>
        <v>0</v>
      </c>
      <c r="H29" s="275"/>
      <c r="I29" s="275"/>
      <c r="J29" s="47"/>
      <c r="K29" s="47"/>
      <c r="L29" s="47"/>
      <c r="M29" s="47"/>
      <c r="N29" s="47"/>
      <c r="O29" s="286">
        <f>'AF Data'!C7</f>
        <v>0.28499999999999998</v>
      </c>
      <c r="P29" s="286"/>
      <c r="Q29" s="275">
        <f>ROUND((G29*O29)/5,2)*5</f>
        <v>0</v>
      </c>
      <c r="R29" s="275"/>
      <c r="S29" s="275"/>
      <c r="T29" s="123">
        <f>SUM(Q27:Q29)</f>
        <v>0</v>
      </c>
      <c r="U29" s="12"/>
      <c r="V29" s="12"/>
      <c r="W29" s="12"/>
    </row>
    <row r="30" spans="2:24" ht="6" customHeight="1" x14ac:dyDescent="0.2">
      <c r="F30" s="22"/>
    </row>
    <row r="31" spans="2:24" ht="9.9499999999999993" customHeight="1" x14ac:dyDescent="0.2">
      <c r="B31" s="49" t="s">
        <v>64</v>
      </c>
      <c r="C31" s="50"/>
      <c r="D31" s="51"/>
      <c r="E31" s="53"/>
      <c r="F31" s="54"/>
      <c r="G31" s="50"/>
      <c r="H31" s="50"/>
      <c r="I31" s="50"/>
      <c r="J31" s="50"/>
      <c r="K31" s="50"/>
      <c r="L31" s="50"/>
      <c r="M31" s="50"/>
      <c r="N31" s="55"/>
      <c r="O31" s="50"/>
      <c r="P31" s="50"/>
      <c r="Q31" s="50"/>
      <c r="R31" s="50"/>
      <c r="S31" s="50"/>
      <c r="T31" s="124">
        <f>SUM(T24,T29)</f>
        <v>0</v>
      </c>
    </row>
    <row r="32" spans="2:24" ht="6" customHeight="1" x14ac:dyDescent="0.2">
      <c r="F32" s="22"/>
      <c r="V32" s="13"/>
    </row>
    <row r="33" spans="2:23" ht="9.9499999999999993" customHeight="1" x14ac:dyDescent="0.2">
      <c r="B33" s="7" t="s">
        <v>3</v>
      </c>
      <c r="C33" s="8"/>
      <c r="D33" s="9"/>
      <c r="E33" s="11"/>
      <c r="F33" s="56"/>
      <c r="G33" s="19"/>
      <c r="H33" s="19"/>
      <c r="I33" s="19"/>
      <c r="J33" s="19"/>
      <c r="K33" s="19"/>
      <c r="L33" s="19"/>
      <c r="M33" s="19"/>
      <c r="N33" s="19"/>
      <c r="O33" s="20"/>
      <c r="P33" s="20"/>
      <c r="Q33" s="21"/>
      <c r="R33" s="21"/>
      <c r="S33" s="21"/>
      <c r="T33" s="11"/>
    </row>
    <row r="34" spans="2:23" ht="9.9499999999999993" customHeight="1" x14ac:dyDescent="0.2">
      <c r="F34" s="22"/>
      <c r="G34" s="277" t="s">
        <v>61</v>
      </c>
      <c r="H34" s="277"/>
      <c r="I34" s="277"/>
      <c r="J34" s="285" t="s">
        <v>62</v>
      </c>
      <c r="K34" s="285"/>
      <c r="L34" s="285"/>
      <c r="M34" s="285"/>
      <c r="N34" s="16" t="s">
        <v>69</v>
      </c>
      <c r="O34" s="289" t="s">
        <v>63</v>
      </c>
      <c r="P34" s="289"/>
      <c r="Q34" s="288"/>
      <c r="R34" s="288"/>
      <c r="S34" s="288"/>
      <c r="T34" s="18" t="s">
        <v>64</v>
      </c>
    </row>
    <row r="35" spans="2:23" ht="9.9499999999999993" customHeight="1" x14ac:dyDescent="0.2">
      <c r="B35" s="23" t="s">
        <v>65</v>
      </c>
      <c r="F35" s="22"/>
      <c r="G35" s="24"/>
      <c r="H35" s="24"/>
      <c r="I35" s="58"/>
      <c r="J35" s="2"/>
      <c r="K35" s="2"/>
      <c r="L35" s="2"/>
      <c r="M35" s="2"/>
      <c r="N35" s="16"/>
      <c r="O35" s="17"/>
      <c r="P35" s="5"/>
      <c r="Q35" s="18"/>
      <c r="R35" s="5"/>
      <c r="S35" s="5"/>
      <c r="T35" s="4"/>
    </row>
    <row r="36" spans="2:23" ht="9.9499999999999993" customHeight="1" x14ac:dyDescent="0.2">
      <c r="B36" s="25" t="s">
        <v>3</v>
      </c>
      <c r="C36" s="25"/>
      <c r="D36" s="26"/>
      <c r="E36" s="148"/>
      <c r="F36" s="28">
        <v>6</v>
      </c>
      <c r="G36" s="299">
        <f>IF(T15-T18&lt;0,0,T15-T18)</f>
        <v>0</v>
      </c>
      <c r="H36" s="299"/>
      <c r="I36" s="299"/>
      <c r="J36" s="29"/>
      <c r="K36" s="29"/>
      <c r="L36" s="29"/>
      <c r="M36" s="29"/>
      <c r="N36" s="29">
        <f>DAYS360(E11,G11,TRUE)+1</f>
        <v>360</v>
      </c>
      <c r="O36" s="287">
        <f>'AF Data'!G31</f>
        <v>0</v>
      </c>
      <c r="P36" s="287"/>
      <c r="Q36" s="291">
        <f>ROUND((G36*O36/360*N36)/5,2)*5</f>
        <v>0</v>
      </c>
      <c r="R36" s="291"/>
      <c r="S36" s="291"/>
      <c r="T36" s="4"/>
    </row>
    <row r="37" spans="2:23" ht="9.9499999999999993" customHeight="1" x14ac:dyDescent="0.2">
      <c r="B37" s="25" t="s">
        <v>103</v>
      </c>
      <c r="C37" s="25"/>
      <c r="D37" s="26"/>
      <c r="E37" s="27"/>
      <c r="F37" s="28">
        <v>13</v>
      </c>
      <c r="G37" s="195"/>
      <c r="H37" s="195"/>
      <c r="I37" s="195"/>
      <c r="J37" s="29"/>
      <c r="K37" s="29"/>
      <c r="L37" s="29"/>
      <c r="M37" s="29"/>
      <c r="N37" s="29"/>
      <c r="O37" s="30"/>
      <c r="P37" s="30"/>
      <c r="Q37" s="273">
        <f>ROUND(-MIN(Q23,Q36)/5,2)*5</f>
        <v>0</v>
      </c>
      <c r="R37" s="273"/>
      <c r="S37" s="273"/>
      <c r="T37" s="4"/>
    </row>
    <row r="38" spans="2:23" ht="9.9499999999999993" customHeight="1" x14ac:dyDescent="0.2">
      <c r="B38" s="32" t="s">
        <v>66</v>
      </c>
      <c r="C38" s="25"/>
      <c r="D38" s="26"/>
      <c r="E38" s="27"/>
      <c r="F38" s="28"/>
      <c r="G38" s="195"/>
      <c r="H38" s="195"/>
      <c r="I38" s="195"/>
      <c r="J38" s="29"/>
      <c r="K38" s="29"/>
      <c r="L38" s="29"/>
      <c r="M38" s="29"/>
      <c r="N38" s="29"/>
      <c r="O38" s="30"/>
      <c r="P38" s="30"/>
      <c r="Q38" s="274">
        <f>SUM(Q36:S37)</f>
        <v>0</v>
      </c>
      <c r="R38" s="274"/>
      <c r="S38" s="274"/>
      <c r="T38" s="4"/>
    </row>
    <row r="39" spans="2:23" ht="9.9499999999999993" customHeight="1" x14ac:dyDescent="0.2">
      <c r="B39" s="33" t="s">
        <v>67</v>
      </c>
      <c r="C39" s="33"/>
      <c r="D39" s="34"/>
      <c r="E39" s="149"/>
      <c r="F39" s="35">
        <v>7</v>
      </c>
      <c r="G39" s="274">
        <f>Q38</f>
        <v>0</v>
      </c>
      <c r="H39" s="274"/>
      <c r="I39" s="274"/>
      <c r="J39" s="36"/>
      <c r="K39" s="36"/>
      <c r="L39" s="36"/>
      <c r="M39" s="36"/>
      <c r="N39" s="36"/>
      <c r="O39" s="292">
        <f>'AF Data'!C13</f>
        <v>0.77500000000000002</v>
      </c>
      <c r="P39" s="292"/>
      <c r="Q39" s="274">
        <f>ROUND((G39*O39)/5,2)*5</f>
        <v>0</v>
      </c>
      <c r="R39" s="274"/>
      <c r="S39" s="274"/>
      <c r="T39" s="122">
        <f>SUM(Q38:S39)</f>
        <v>0</v>
      </c>
    </row>
    <row r="40" spans="2:23" ht="6" customHeight="1" x14ac:dyDescent="0.2">
      <c r="F40" s="22"/>
      <c r="T40" s="5"/>
    </row>
    <row r="41" spans="2:23" ht="9.9499999999999993" customHeight="1" x14ac:dyDescent="0.2">
      <c r="B41" s="23" t="s">
        <v>68</v>
      </c>
      <c r="F41" s="22"/>
      <c r="I41" s="2"/>
      <c r="J41" s="2"/>
      <c r="K41" s="2"/>
      <c r="L41" s="2"/>
      <c r="M41" s="2"/>
      <c r="N41" s="16"/>
      <c r="O41" s="17"/>
      <c r="P41" s="5"/>
      <c r="Q41" s="18"/>
      <c r="R41" s="5"/>
      <c r="S41" s="5"/>
      <c r="T41" s="18"/>
    </row>
    <row r="42" spans="2:23" s="12" customFormat="1" ht="9.9499999999999993" customHeight="1" x14ac:dyDescent="0.2">
      <c r="B42" s="37" t="s">
        <v>67</v>
      </c>
      <c r="C42" s="37"/>
      <c r="D42" s="38"/>
      <c r="E42" s="150"/>
      <c r="F42" s="39">
        <v>4</v>
      </c>
      <c r="G42" s="276">
        <f>ROUND((Q38*80%)/5,2)*5</f>
        <v>0</v>
      </c>
      <c r="H42" s="276"/>
      <c r="I42" s="276"/>
      <c r="J42" s="57">
        <f>J27</f>
        <v>6621</v>
      </c>
      <c r="K42" s="284" t="str">
        <f>K27</f>
        <v>Genève</v>
      </c>
      <c r="L42" s="284"/>
      <c r="M42" s="284"/>
      <c r="N42" s="41"/>
      <c r="O42" s="293">
        <f>O27</f>
        <v>0.45490000000000003</v>
      </c>
      <c r="P42" s="293"/>
      <c r="Q42" s="276">
        <f>ROUND((G42*O42)/5,2)*5</f>
        <v>0</v>
      </c>
      <c r="R42" s="276"/>
      <c r="S42" s="276"/>
      <c r="T42" s="42"/>
      <c r="V42" s="43"/>
    </row>
    <row r="43" spans="2:23" s="12" customFormat="1" ht="9.9499999999999993" customHeight="1" x14ac:dyDescent="0.2">
      <c r="B43" s="44" t="s">
        <v>6</v>
      </c>
      <c r="C43" s="44"/>
      <c r="D43" s="45"/>
      <c r="E43" s="151"/>
      <c r="F43" s="46">
        <v>5</v>
      </c>
      <c r="G43" s="275">
        <f>Q38-G42</f>
        <v>0</v>
      </c>
      <c r="H43" s="275"/>
      <c r="I43" s="275"/>
      <c r="J43" s="47"/>
      <c r="K43" s="47"/>
      <c r="L43" s="47"/>
      <c r="M43" s="47"/>
      <c r="N43" s="47"/>
      <c r="O43" s="286">
        <f>'AF Data'!C21</f>
        <v>0.44</v>
      </c>
      <c r="P43" s="286"/>
      <c r="Q43" s="275">
        <f>ROUND((G43*O43)/5,2)*5</f>
        <v>0</v>
      </c>
      <c r="R43" s="275"/>
      <c r="S43" s="275"/>
      <c r="T43" s="123">
        <f>SUM(Q42:Q43)</f>
        <v>0</v>
      </c>
    </row>
    <row r="44" spans="2:23" ht="6" customHeight="1" x14ac:dyDescent="0.2">
      <c r="B44" s="24"/>
      <c r="C44" s="24"/>
      <c r="D44" s="58"/>
      <c r="E44" s="60"/>
      <c r="F44" s="61"/>
      <c r="G44" s="62"/>
      <c r="H44" s="62"/>
      <c r="I44" s="62"/>
      <c r="J44" s="62"/>
      <c r="K44" s="62"/>
      <c r="L44" s="62"/>
      <c r="M44" s="62"/>
      <c r="N44" s="62"/>
      <c r="O44" s="63"/>
      <c r="P44" s="63"/>
      <c r="Q44" s="31"/>
      <c r="R44" s="31"/>
      <c r="S44" s="31"/>
      <c r="T44" s="64"/>
    </row>
    <row r="45" spans="2:23" ht="9.9499999999999993" customHeight="1" x14ac:dyDescent="0.2">
      <c r="B45" s="49" t="s">
        <v>64</v>
      </c>
      <c r="C45" s="50"/>
      <c r="D45" s="51"/>
      <c r="E45" s="53"/>
      <c r="F45" s="54"/>
      <c r="G45" s="50"/>
      <c r="H45" s="50"/>
      <c r="I45" s="50"/>
      <c r="J45" s="50"/>
      <c r="K45" s="50"/>
      <c r="L45" s="50"/>
      <c r="M45" s="50"/>
      <c r="N45" s="55"/>
      <c r="O45" s="50"/>
      <c r="P45" s="50"/>
      <c r="Q45" s="50"/>
      <c r="R45" s="50"/>
      <c r="S45" s="50"/>
      <c r="T45" s="124">
        <f>SUM(T39:T43)</f>
        <v>0</v>
      </c>
    </row>
    <row r="46" spans="2:23" ht="6" customHeight="1" x14ac:dyDescent="0.2">
      <c r="F46" s="22"/>
      <c r="V46" s="13"/>
      <c r="W46" s="12"/>
    </row>
    <row r="47" spans="2:23" ht="9.9499999999999993" customHeight="1" x14ac:dyDescent="0.2">
      <c r="B47" s="7" t="s">
        <v>70</v>
      </c>
      <c r="C47" s="8"/>
      <c r="D47" s="9"/>
      <c r="E47" s="11"/>
      <c r="F47" s="56"/>
      <c r="G47" s="19"/>
      <c r="H47" s="19"/>
      <c r="I47" s="19"/>
      <c r="J47" s="19"/>
      <c r="K47" s="19"/>
      <c r="L47" s="19"/>
      <c r="M47" s="19"/>
      <c r="N47" s="19"/>
      <c r="O47" s="20"/>
      <c r="P47" s="20"/>
      <c r="Q47" s="21"/>
      <c r="R47" s="21"/>
      <c r="S47" s="21"/>
      <c r="T47" s="11"/>
    </row>
    <row r="48" spans="2:23" ht="11.1" customHeight="1" thickBot="1" x14ac:dyDescent="0.25">
      <c r="B48" s="69"/>
      <c r="C48" s="69"/>
      <c r="D48" s="70"/>
      <c r="E48" s="152"/>
      <c r="F48" s="71"/>
      <c r="G48" s="277" t="s">
        <v>61</v>
      </c>
      <c r="H48" s="277"/>
      <c r="I48" s="277"/>
      <c r="J48" s="285"/>
      <c r="K48" s="285"/>
      <c r="L48" s="285"/>
      <c r="M48" s="285"/>
      <c r="N48" s="16"/>
      <c r="O48" s="289" t="s">
        <v>63</v>
      </c>
      <c r="P48" s="289"/>
      <c r="Q48" s="297"/>
      <c r="R48" s="297"/>
      <c r="S48" s="297"/>
      <c r="T48" s="72" t="s">
        <v>64</v>
      </c>
    </row>
    <row r="49" spans="2:22" s="12" customFormat="1" ht="9.9499999999999993" customHeight="1" x14ac:dyDescent="0.2">
      <c r="B49" s="73" t="s">
        <v>71</v>
      </c>
      <c r="C49" s="37"/>
      <c r="D49" s="38"/>
      <c r="E49" s="150"/>
      <c r="F49" s="39">
        <v>8</v>
      </c>
      <c r="G49" s="294"/>
      <c r="H49" s="295"/>
      <c r="I49" s="296"/>
      <c r="J49" s="298"/>
      <c r="K49" s="298"/>
      <c r="L49" s="298"/>
      <c r="M49" s="298"/>
      <c r="N49" s="41"/>
      <c r="O49" s="293">
        <v>1.5E-3</v>
      </c>
      <c r="P49" s="293"/>
      <c r="Q49" s="40"/>
      <c r="R49" s="40"/>
      <c r="S49" s="40"/>
      <c r="T49" s="123">
        <f>ROUND((G49*O49)/5,2)*5</f>
        <v>0</v>
      </c>
      <c r="V49" s="43"/>
    </row>
    <row r="50" spans="2:22" s="12" customFormat="1" ht="9.9499999999999993" customHeight="1" thickBot="1" x14ac:dyDescent="0.25">
      <c r="B50" s="114"/>
      <c r="C50" s="115"/>
      <c r="D50" s="116"/>
      <c r="E50" s="153"/>
      <c r="F50" s="117"/>
      <c r="G50" s="119"/>
      <c r="H50" s="119"/>
      <c r="I50" s="119"/>
      <c r="J50" s="118"/>
      <c r="K50" s="118"/>
      <c r="L50" s="118"/>
      <c r="M50" s="118"/>
      <c r="N50" s="119"/>
      <c r="O50" s="120"/>
      <c r="P50" s="120"/>
      <c r="Q50" s="121"/>
      <c r="R50" s="121"/>
      <c r="S50" s="121"/>
      <c r="T50" s="154"/>
      <c r="V50" s="43"/>
    </row>
    <row r="51" spans="2:22" s="12" customFormat="1" ht="9.9499999999999993" customHeight="1" x14ac:dyDescent="0.2">
      <c r="B51" s="73" t="s">
        <v>72</v>
      </c>
      <c r="C51" s="37"/>
      <c r="D51" s="38"/>
      <c r="E51" s="150"/>
      <c r="F51" s="39">
        <v>8</v>
      </c>
      <c r="G51" s="294"/>
      <c r="H51" s="295"/>
      <c r="I51" s="296"/>
      <c r="J51" s="74"/>
      <c r="K51" s="74"/>
      <c r="L51" s="74"/>
      <c r="M51" s="74"/>
      <c r="N51" s="41"/>
      <c r="O51" s="293">
        <v>1E-3</v>
      </c>
      <c r="P51" s="293"/>
      <c r="Q51" s="40"/>
      <c r="R51" s="40"/>
      <c r="S51" s="40"/>
      <c r="T51" s="123">
        <f>ROUND((G51*O51)/5,2)*5</f>
        <v>0</v>
      </c>
      <c r="V51" s="43"/>
    </row>
    <row r="52" spans="2:22" ht="6" customHeight="1" x14ac:dyDescent="0.2">
      <c r="B52" s="75"/>
      <c r="C52" s="69"/>
      <c r="D52" s="70"/>
      <c r="E52" s="152"/>
      <c r="F52" s="71"/>
      <c r="G52" s="69"/>
      <c r="H52" s="69"/>
      <c r="I52" s="69"/>
      <c r="J52" s="69"/>
      <c r="K52" s="69"/>
      <c r="L52" s="69"/>
      <c r="M52" s="69"/>
      <c r="N52" s="76"/>
      <c r="O52" s="69"/>
      <c r="P52" s="69"/>
      <c r="Q52" s="69"/>
      <c r="R52" s="69"/>
      <c r="S52" s="69"/>
      <c r="T52" s="69"/>
    </row>
    <row r="53" spans="2:22" ht="9.9499999999999993" customHeight="1" x14ac:dyDescent="0.2">
      <c r="B53" s="77" t="s">
        <v>64</v>
      </c>
      <c r="C53" s="78"/>
      <c r="D53" s="79"/>
      <c r="E53" s="155"/>
      <c r="F53" s="80"/>
      <c r="G53" s="78"/>
      <c r="H53" s="78"/>
      <c r="I53" s="78"/>
      <c r="J53" s="78"/>
      <c r="K53" s="78"/>
      <c r="L53" s="78"/>
      <c r="M53" s="78"/>
      <c r="N53" s="81"/>
      <c r="O53" s="78"/>
      <c r="P53" s="78"/>
      <c r="Q53" s="78"/>
      <c r="R53" s="78"/>
      <c r="S53" s="78"/>
      <c r="T53" s="125">
        <f>SUM(T49:T51)</f>
        <v>0</v>
      </c>
    </row>
    <row r="54" spans="2:22" ht="6" customHeight="1" x14ac:dyDescent="0.2">
      <c r="B54" s="75"/>
      <c r="C54" s="69"/>
      <c r="D54" s="70"/>
      <c r="E54" s="152"/>
      <c r="F54" s="71"/>
      <c r="G54" s="69"/>
      <c r="H54" s="69"/>
      <c r="I54" s="69"/>
      <c r="J54" s="69"/>
      <c r="K54" s="69"/>
      <c r="L54" s="69"/>
      <c r="M54" s="69"/>
      <c r="N54" s="76"/>
      <c r="O54" s="69"/>
      <c r="P54" s="69"/>
      <c r="Q54" s="69"/>
      <c r="R54" s="69"/>
      <c r="S54" s="69"/>
      <c r="T54" s="69"/>
    </row>
    <row r="55" spans="2:22" ht="13.5" thickBot="1" x14ac:dyDescent="0.25">
      <c r="B55" s="82" t="s">
        <v>73</v>
      </c>
      <c r="C55" s="83"/>
      <c r="D55" s="84"/>
      <c r="E55" s="86"/>
      <c r="F55" s="86"/>
      <c r="G55" s="83"/>
      <c r="H55" s="83"/>
      <c r="I55" s="83"/>
      <c r="J55" s="83"/>
      <c r="K55" s="83"/>
      <c r="L55" s="83"/>
      <c r="M55" s="83"/>
      <c r="N55" s="87"/>
      <c r="O55" s="83"/>
      <c r="P55" s="83"/>
      <c r="Q55" s="83"/>
      <c r="R55" s="83"/>
      <c r="S55" s="83"/>
      <c r="T55" s="126">
        <f>SUM(T31,T45,T53)</f>
        <v>0</v>
      </c>
    </row>
    <row r="56" spans="2:22" ht="6" customHeight="1" x14ac:dyDescent="0.2">
      <c r="B56" s="75"/>
      <c r="C56" s="69"/>
      <c r="D56" s="70"/>
      <c r="E56" s="152"/>
      <c r="F56" s="71"/>
      <c r="G56" s="69"/>
      <c r="H56" s="69"/>
      <c r="I56" s="69"/>
      <c r="J56" s="69"/>
      <c r="K56" s="69"/>
      <c r="L56" s="69"/>
      <c r="M56" s="69"/>
      <c r="N56" s="76"/>
      <c r="O56" s="69"/>
      <c r="P56" s="69"/>
      <c r="Q56" s="69"/>
      <c r="R56" s="69"/>
      <c r="S56" s="69"/>
      <c r="T56" s="69"/>
    </row>
    <row r="57" spans="2:22" ht="11.25" customHeight="1" x14ac:dyDescent="0.2"/>
    <row r="58" spans="2:22" ht="11.25" customHeight="1" x14ac:dyDescent="0.2">
      <c r="B58" s="128" t="s">
        <v>85</v>
      </c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</row>
    <row r="59" spans="2:22" ht="11.25" customHeight="1" x14ac:dyDescent="0.2">
      <c r="B59" s="130" t="s">
        <v>79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2" t="s">
        <v>80</v>
      </c>
    </row>
    <row r="60" spans="2:22" ht="6" customHeight="1" x14ac:dyDescent="0.2"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</row>
    <row r="61" spans="2:22" ht="11.25" customHeight="1" x14ac:dyDescent="0.2">
      <c r="B61" s="135">
        <v>1</v>
      </c>
      <c r="C61" s="248" t="s">
        <v>111</v>
      </c>
      <c r="D61" s="9"/>
      <c r="E61" s="10"/>
      <c r="F61" s="11"/>
      <c r="G61" s="8"/>
      <c r="H61" s="8"/>
      <c r="I61" s="8"/>
      <c r="J61" s="8"/>
      <c r="K61" s="8"/>
      <c r="L61" s="8"/>
      <c r="M61" s="133"/>
      <c r="N61" s="134"/>
      <c r="O61" s="133"/>
      <c r="P61" s="133"/>
      <c r="Q61" s="133"/>
      <c r="R61" s="133"/>
      <c r="S61" s="133"/>
      <c r="T61" s="248" t="s">
        <v>81</v>
      </c>
    </row>
    <row r="62" spans="2:22" ht="11.25" customHeight="1" x14ac:dyDescent="0.2">
      <c r="B62" s="227">
        <v>2</v>
      </c>
      <c r="C62" s="228" t="s">
        <v>112</v>
      </c>
      <c r="D62" s="229"/>
      <c r="E62" s="230"/>
      <c r="F62" s="231"/>
      <c r="G62" s="228"/>
      <c r="H62" s="228"/>
      <c r="I62" s="228"/>
      <c r="J62" s="228"/>
      <c r="K62" s="228"/>
      <c r="L62" s="228"/>
      <c r="M62" s="228"/>
      <c r="N62" s="232"/>
      <c r="O62" s="228"/>
      <c r="P62" s="228"/>
      <c r="Q62" s="228"/>
      <c r="R62" s="228"/>
      <c r="S62" s="228"/>
      <c r="T62" s="228" t="s">
        <v>106</v>
      </c>
    </row>
    <row r="63" spans="2:22" ht="11.25" customHeight="1" x14ac:dyDescent="0.2">
      <c r="B63" s="227">
        <v>3</v>
      </c>
      <c r="C63" s="228" t="s">
        <v>132</v>
      </c>
      <c r="D63" s="229"/>
      <c r="E63" s="230"/>
      <c r="F63" s="231"/>
      <c r="G63" s="228"/>
      <c r="H63" s="228"/>
      <c r="I63" s="228"/>
      <c r="J63" s="228"/>
      <c r="K63" s="228"/>
      <c r="L63" s="228"/>
      <c r="M63" s="228"/>
      <c r="N63" s="232"/>
      <c r="O63" s="228"/>
      <c r="P63" s="228"/>
      <c r="Q63" s="228"/>
      <c r="R63" s="228"/>
      <c r="S63" s="228"/>
      <c r="T63" s="228" t="s">
        <v>81</v>
      </c>
    </row>
    <row r="64" spans="2:22" ht="12.75" customHeight="1" x14ac:dyDescent="0.2">
      <c r="B64" s="227">
        <v>4</v>
      </c>
      <c r="C64" s="228" t="s">
        <v>113</v>
      </c>
      <c r="D64" s="229"/>
      <c r="E64" s="230"/>
      <c r="F64" s="231"/>
      <c r="G64" s="228"/>
      <c r="H64" s="228"/>
      <c r="I64" s="228"/>
      <c r="J64" s="228"/>
      <c r="K64" s="228"/>
      <c r="L64" s="228"/>
      <c r="M64" s="228"/>
      <c r="N64" s="232"/>
      <c r="O64" s="228"/>
      <c r="P64" s="228"/>
      <c r="Q64" s="228"/>
      <c r="R64" s="228"/>
      <c r="S64" s="228"/>
      <c r="T64" s="228" t="s">
        <v>82</v>
      </c>
    </row>
    <row r="65" spans="2:28" ht="11.25" customHeight="1" x14ac:dyDescent="0.2">
      <c r="B65" s="227"/>
      <c r="C65" s="228" t="s">
        <v>114</v>
      </c>
      <c r="D65" s="229"/>
      <c r="E65" s="230"/>
      <c r="F65" s="231"/>
      <c r="G65" s="228"/>
      <c r="H65" s="228"/>
      <c r="I65" s="228"/>
      <c r="J65" s="228"/>
      <c r="K65" s="228"/>
      <c r="L65" s="228"/>
      <c r="M65" s="228"/>
      <c r="N65" s="232"/>
      <c r="O65" s="228"/>
      <c r="P65" s="228"/>
      <c r="Q65" s="228"/>
      <c r="R65" s="228"/>
      <c r="S65" s="228"/>
      <c r="T65" s="228" t="s">
        <v>83</v>
      </c>
    </row>
    <row r="66" spans="2:28" ht="11.25" customHeight="1" x14ac:dyDescent="0.2">
      <c r="B66" s="227"/>
      <c r="C66" s="228" t="s">
        <v>115</v>
      </c>
      <c r="D66" s="229"/>
      <c r="E66" s="230"/>
      <c r="F66" s="231"/>
      <c r="G66" s="228"/>
      <c r="H66" s="228"/>
      <c r="I66" s="228"/>
      <c r="J66" s="228"/>
      <c r="K66" s="228"/>
      <c r="L66" s="228"/>
      <c r="M66" s="228"/>
      <c r="N66" s="232"/>
      <c r="O66" s="228"/>
      <c r="P66" s="228"/>
      <c r="Q66" s="228"/>
      <c r="R66" s="228"/>
      <c r="S66" s="228"/>
      <c r="T66" s="228"/>
    </row>
    <row r="67" spans="2:28" ht="11.25" customHeight="1" x14ac:dyDescent="0.2">
      <c r="B67" s="249">
        <v>5</v>
      </c>
      <c r="C67" s="248" t="s">
        <v>86</v>
      </c>
      <c r="D67" s="250"/>
      <c r="E67" s="251"/>
      <c r="F67" s="252"/>
      <c r="G67" s="248"/>
      <c r="H67" s="248"/>
      <c r="I67" s="248"/>
      <c r="J67" s="248"/>
      <c r="K67" s="248"/>
      <c r="L67" s="248"/>
      <c r="M67" s="248"/>
      <c r="N67" s="253"/>
      <c r="O67" s="248"/>
      <c r="P67" s="248"/>
      <c r="Q67" s="248"/>
      <c r="R67" s="248"/>
      <c r="S67" s="248"/>
      <c r="T67" s="248" t="s">
        <v>82</v>
      </c>
    </row>
    <row r="68" spans="2:28" ht="11.25" customHeight="1" x14ac:dyDescent="0.2">
      <c r="B68" s="249"/>
      <c r="C68" s="248" t="s">
        <v>87</v>
      </c>
      <c r="D68" s="250"/>
      <c r="E68" s="251"/>
      <c r="F68" s="252"/>
      <c r="G68" s="248"/>
      <c r="H68" s="248"/>
      <c r="I68" s="248"/>
      <c r="J68" s="248"/>
      <c r="K68" s="248"/>
      <c r="L68" s="248"/>
      <c r="M68" s="248"/>
      <c r="N68" s="253"/>
      <c r="O68" s="248"/>
      <c r="P68" s="248"/>
      <c r="Q68" s="248"/>
      <c r="R68" s="248"/>
      <c r="S68" s="248"/>
      <c r="T68" s="248" t="s">
        <v>84</v>
      </c>
    </row>
    <row r="69" spans="2:28" ht="11.25" customHeight="1" x14ac:dyDescent="0.2">
      <c r="B69" s="254">
        <v>6</v>
      </c>
      <c r="C69" s="12" t="s">
        <v>116</v>
      </c>
      <c r="D69" s="65"/>
      <c r="E69" s="66"/>
      <c r="F69" s="255"/>
      <c r="G69" s="12"/>
      <c r="H69" s="12"/>
      <c r="I69" s="12"/>
      <c r="J69" s="12"/>
      <c r="K69" s="12"/>
      <c r="L69" s="12"/>
      <c r="M69" s="12"/>
      <c r="N69" s="256"/>
      <c r="O69" s="12"/>
      <c r="P69" s="12"/>
      <c r="Q69" s="12"/>
      <c r="R69" s="12"/>
      <c r="S69" s="12"/>
      <c r="T69" s="12" t="s">
        <v>81</v>
      </c>
    </row>
    <row r="70" spans="2:28" ht="11.25" customHeight="1" x14ac:dyDescent="0.2">
      <c r="B70" s="249">
        <v>7</v>
      </c>
      <c r="C70" s="248" t="s">
        <v>112</v>
      </c>
      <c r="D70" s="250"/>
      <c r="E70" s="251"/>
      <c r="F70" s="252"/>
      <c r="G70" s="248"/>
      <c r="H70" s="248"/>
      <c r="I70" s="248"/>
      <c r="J70" s="248"/>
      <c r="K70" s="248"/>
      <c r="L70" s="248"/>
      <c r="M70" s="248"/>
      <c r="N70" s="253"/>
      <c r="O70" s="248"/>
      <c r="P70" s="248"/>
      <c r="Q70" s="248"/>
      <c r="R70" s="248"/>
      <c r="S70" s="248"/>
      <c r="T70" s="248" t="s">
        <v>106</v>
      </c>
    </row>
    <row r="71" spans="2:28" ht="11.25" customHeight="1" x14ac:dyDescent="0.2">
      <c r="B71" s="249"/>
      <c r="C71" s="248" t="s">
        <v>117</v>
      </c>
      <c r="D71" s="250"/>
      <c r="E71" s="251"/>
      <c r="F71" s="252"/>
      <c r="G71" s="248"/>
      <c r="H71" s="248"/>
      <c r="I71" s="248"/>
      <c r="J71" s="248"/>
      <c r="K71" s="248"/>
      <c r="L71" s="248"/>
      <c r="M71" s="248"/>
      <c r="N71" s="253"/>
      <c r="O71" s="248"/>
      <c r="P71" s="248"/>
      <c r="Q71" s="248"/>
      <c r="R71" s="248"/>
      <c r="S71" s="248"/>
      <c r="T71" s="248" t="s">
        <v>82</v>
      </c>
    </row>
    <row r="72" spans="2:28" ht="11.25" customHeight="1" x14ac:dyDescent="0.2">
      <c r="B72" s="254">
        <v>8</v>
      </c>
      <c r="C72" s="12" t="s">
        <v>88</v>
      </c>
      <c r="D72" s="65"/>
      <c r="E72" s="66"/>
      <c r="F72" s="255"/>
      <c r="G72" s="12"/>
      <c r="H72" s="12"/>
      <c r="I72" s="12"/>
      <c r="J72" s="12"/>
      <c r="K72" s="12"/>
      <c r="L72" s="12"/>
      <c r="M72" s="12"/>
      <c r="N72" s="256"/>
      <c r="O72" s="12"/>
      <c r="P72" s="12"/>
      <c r="Q72" s="12"/>
      <c r="R72" s="12"/>
      <c r="S72" s="12"/>
      <c r="T72" s="12" t="s">
        <v>82</v>
      </c>
      <c r="AB72" s="13"/>
    </row>
    <row r="73" spans="2:28" x14ac:dyDescent="0.2">
      <c r="B73" s="249">
        <v>9</v>
      </c>
      <c r="C73" s="248" t="s">
        <v>118</v>
      </c>
      <c r="D73" s="250"/>
      <c r="E73" s="251"/>
      <c r="F73" s="252"/>
      <c r="G73" s="248"/>
      <c r="H73" s="248"/>
      <c r="I73" s="248"/>
      <c r="J73" s="248"/>
      <c r="K73" s="248"/>
      <c r="L73" s="248"/>
      <c r="M73" s="248"/>
      <c r="N73" s="253"/>
      <c r="O73" s="248"/>
      <c r="P73" s="248"/>
      <c r="Q73" s="248"/>
      <c r="R73" s="248"/>
      <c r="S73" s="248"/>
      <c r="T73" s="248" t="s">
        <v>81</v>
      </c>
      <c r="V73" s="24"/>
      <c r="W73" s="24"/>
      <c r="X73" s="24"/>
    </row>
    <row r="74" spans="2:28" x14ac:dyDescent="0.2">
      <c r="B74" s="254">
        <v>10</v>
      </c>
      <c r="C74" s="12" t="s">
        <v>119</v>
      </c>
      <c r="D74" s="65"/>
      <c r="E74" s="66"/>
      <c r="F74" s="255"/>
      <c r="G74" s="12"/>
      <c r="H74" s="12"/>
      <c r="I74" s="12"/>
      <c r="J74" s="12"/>
      <c r="K74" s="12"/>
      <c r="L74" s="12"/>
      <c r="M74" s="12"/>
      <c r="N74" s="256"/>
      <c r="O74" s="12"/>
      <c r="P74" s="12"/>
      <c r="Q74" s="12"/>
      <c r="R74" s="12"/>
      <c r="S74" s="12"/>
      <c r="T74" s="12" t="s">
        <v>120</v>
      </c>
    </row>
    <row r="75" spans="2:28" x14ac:dyDescent="0.2">
      <c r="B75" s="249">
        <v>11</v>
      </c>
      <c r="C75" s="248" t="s">
        <v>121</v>
      </c>
      <c r="D75" s="250"/>
      <c r="E75" s="251"/>
      <c r="F75" s="252"/>
      <c r="G75" s="248"/>
      <c r="H75" s="248"/>
      <c r="I75" s="248"/>
      <c r="J75" s="248"/>
      <c r="K75" s="248"/>
      <c r="L75" s="248"/>
      <c r="M75" s="248"/>
      <c r="N75" s="253"/>
      <c r="O75" s="248"/>
      <c r="P75" s="248"/>
      <c r="Q75" s="248"/>
      <c r="R75" s="248"/>
      <c r="S75" s="248"/>
      <c r="T75" s="248" t="s">
        <v>120</v>
      </c>
    </row>
    <row r="76" spans="2:28" x14ac:dyDescent="0.2">
      <c r="B76" s="254">
        <v>12</v>
      </c>
      <c r="C76" s="257" t="s">
        <v>122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 t="s">
        <v>123</v>
      </c>
    </row>
    <row r="77" spans="2:28" x14ac:dyDescent="0.2">
      <c r="B77" s="249">
        <v>13</v>
      </c>
      <c r="C77" s="258" t="s">
        <v>104</v>
      </c>
      <c r="D77" s="248"/>
      <c r="E77" s="248"/>
      <c r="F77" s="248"/>
      <c r="G77" s="248"/>
      <c r="H77" s="248"/>
      <c r="I77" s="248"/>
      <c r="J77" s="248"/>
      <c r="K77" s="248"/>
      <c r="L77" s="248"/>
      <c r="M77" s="248"/>
      <c r="N77" s="248"/>
      <c r="O77" s="248"/>
      <c r="P77" s="248"/>
      <c r="Q77" s="248"/>
      <c r="R77" s="248"/>
      <c r="S77" s="248"/>
      <c r="T77" s="248" t="s">
        <v>81</v>
      </c>
    </row>
    <row r="78" spans="2:28" x14ac:dyDescent="0.2">
      <c r="B78" s="254">
        <v>14</v>
      </c>
      <c r="C78" s="257" t="s">
        <v>124</v>
      </c>
      <c r="D78" s="67"/>
      <c r="E78" s="48"/>
      <c r="F78" s="260"/>
      <c r="G78" s="48"/>
      <c r="H78" s="48"/>
      <c r="I78" s="48"/>
      <c r="J78" s="261"/>
      <c r="K78" s="262"/>
      <c r="L78" s="263"/>
      <c r="M78" s="264"/>
      <c r="N78" s="265"/>
      <c r="O78" s="265"/>
      <c r="P78" s="262"/>
      <c r="Q78" s="262"/>
      <c r="R78" s="262"/>
      <c r="S78" s="262"/>
      <c r="T78" s="12" t="s">
        <v>82</v>
      </c>
    </row>
    <row r="79" spans="2:28" x14ac:dyDescent="0.2">
      <c r="B79" s="13"/>
      <c r="C79" s="58"/>
      <c r="D79" s="58"/>
      <c r="E79" s="60"/>
      <c r="F79" s="60"/>
      <c r="G79" s="24"/>
      <c r="H79" s="24"/>
      <c r="I79" s="24"/>
      <c r="J79" s="156"/>
      <c r="K79" s="24"/>
      <c r="L79" s="58"/>
      <c r="M79" s="59"/>
      <c r="N79" s="60"/>
      <c r="O79" s="60"/>
      <c r="P79" s="24"/>
      <c r="Q79" s="24"/>
      <c r="R79" s="24"/>
      <c r="S79" s="24"/>
    </row>
    <row r="80" spans="2:28" x14ac:dyDescent="0.2">
      <c r="C80" s="58"/>
      <c r="D80" s="58"/>
      <c r="E80" s="60"/>
      <c r="F80" s="60"/>
      <c r="G80" s="24"/>
      <c r="H80" s="24"/>
      <c r="I80" s="24"/>
      <c r="J80" s="156"/>
      <c r="K80" s="24"/>
      <c r="L80" s="58"/>
      <c r="M80" s="59"/>
      <c r="N80" s="60"/>
      <c r="O80" s="60"/>
      <c r="P80" s="24"/>
      <c r="Q80" s="24"/>
      <c r="R80" s="24"/>
      <c r="S80" s="24"/>
    </row>
    <row r="81" spans="3:29" x14ac:dyDescent="0.2">
      <c r="C81" s="58"/>
      <c r="D81" s="58"/>
      <c r="E81" s="60"/>
      <c r="F81" s="60"/>
      <c r="G81" s="24"/>
      <c r="H81" s="24"/>
      <c r="I81" s="24"/>
      <c r="J81" s="156"/>
      <c r="K81" s="24"/>
      <c r="L81" s="58"/>
      <c r="M81" s="59"/>
      <c r="N81" s="60"/>
      <c r="O81" s="60"/>
      <c r="P81" s="24"/>
      <c r="Q81" s="24"/>
      <c r="R81" s="24"/>
      <c r="S81" s="24"/>
    </row>
    <row r="82" spans="3:29" x14ac:dyDescent="0.2">
      <c r="C82" s="58"/>
      <c r="D82" s="58"/>
      <c r="E82" s="60"/>
      <c r="F82" s="60"/>
      <c r="G82" s="24"/>
      <c r="H82" s="24"/>
      <c r="I82" s="24"/>
      <c r="J82" s="156"/>
      <c r="K82" s="24"/>
      <c r="L82" s="58"/>
      <c r="M82" s="59"/>
      <c r="N82" s="60"/>
      <c r="O82" s="60"/>
      <c r="P82" s="24"/>
      <c r="Q82" s="24"/>
      <c r="R82" s="24"/>
      <c r="S82" s="24"/>
    </row>
    <row r="83" spans="3:29" x14ac:dyDescent="0.2">
      <c r="C83" s="58"/>
      <c r="D83" s="58"/>
      <c r="E83" s="60"/>
      <c r="F83" s="60"/>
      <c r="G83" s="24"/>
      <c r="H83" s="24"/>
      <c r="I83" s="24"/>
      <c r="J83" s="156"/>
      <c r="K83" s="24"/>
      <c r="L83" s="58"/>
      <c r="M83" s="59"/>
      <c r="N83" s="60"/>
      <c r="O83" s="60"/>
      <c r="P83" s="24"/>
      <c r="Q83" s="24"/>
      <c r="R83" s="24"/>
      <c r="S83" s="24"/>
    </row>
    <row r="84" spans="3:29" x14ac:dyDescent="0.2">
      <c r="C84" s="58"/>
      <c r="D84" s="58"/>
      <c r="E84" s="60"/>
      <c r="F84" s="60"/>
      <c r="G84" s="24"/>
      <c r="H84" s="24"/>
      <c r="I84" s="24"/>
      <c r="J84" s="156"/>
      <c r="K84" s="24"/>
      <c r="L84" s="24"/>
      <c r="M84" s="24"/>
      <c r="N84" s="24"/>
      <c r="O84" s="24"/>
      <c r="P84" s="24"/>
      <c r="Q84" s="24"/>
      <c r="R84" s="24"/>
      <c r="S84" s="24"/>
    </row>
    <row r="85" spans="3:29" x14ac:dyDescent="0.2">
      <c r="C85" s="58"/>
      <c r="D85" s="58"/>
      <c r="E85" s="60"/>
      <c r="F85" s="60"/>
      <c r="G85" s="24"/>
      <c r="H85" s="24"/>
      <c r="I85" s="24"/>
      <c r="J85" s="156"/>
      <c r="K85" s="24"/>
      <c r="L85" s="24"/>
      <c r="M85" s="24"/>
      <c r="N85" s="24"/>
      <c r="O85" s="24"/>
      <c r="P85" s="24"/>
      <c r="Q85" s="24"/>
      <c r="R85" s="24"/>
      <c r="S85" s="24"/>
    </row>
    <row r="86" spans="3:29" x14ac:dyDescent="0.2">
      <c r="C86" s="58"/>
      <c r="D86" s="58"/>
      <c r="E86" s="60"/>
      <c r="F86" s="60"/>
      <c r="G86" s="24"/>
      <c r="H86" s="24"/>
      <c r="I86" s="24"/>
      <c r="J86" s="156"/>
      <c r="K86" s="24"/>
      <c r="L86" s="24"/>
      <c r="M86" s="24"/>
      <c r="N86" s="157"/>
      <c r="O86" s="24"/>
      <c r="P86" s="24"/>
      <c r="Q86" s="24"/>
      <c r="R86" s="24"/>
      <c r="S86" s="24"/>
    </row>
    <row r="87" spans="3:29" x14ac:dyDescent="0.2">
      <c r="C87" s="58"/>
      <c r="D87" s="58"/>
      <c r="E87" s="60"/>
      <c r="F87" s="60"/>
      <c r="G87" s="24"/>
      <c r="H87" s="24"/>
      <c r="I87" s="24"/>
      <c r="J87" s="156"/>
      <c r="K87" s="158"/>
      <c r="L87" s="159"/>
      <c r="M87" s="160"/>
      <c r="N87" s="161"/>
      <c r="O87" s="161"/>
      <c r="P87" s="158"/>
      <c r="Q87" s="158"/>
      <c r="R87" s="158"/>
      <c r="S87" s="158"/>
      <c r="T87" s="88"/>
      <c r="U87" s="88"/>
      <c r="V87" s="88"/>
      <c r="W87" s="88"/>
      <c r="X87" s="88"/>
      <c r="Y87" s="88"/>
      <c r="Z87" s="88"/>
      <c r="AA87" s="88"/>
      <c r="AB87" s="88"/>
      <c r="AC87" s="88"/>
    </row>
    <row r="88" spans="3:29" x14ac:dyDescent="0.2">
      <c r="C88" s="58"/>
      <c r="D88" s="58"/>
      <c r="E88" s="60"/>
      <c r="F88" s="60"/>
      <c r="G88" s="24"/>
      <c r="H88" s="24"/>
      <c r="I88" s="24"/>
      <c r="J88" s="156"/>
      <c r="K88" s="158"/>
      <c r="L88" s="159"/>
      <c r="M88" s="160"/>
      <c r="N88" s="161"/>
      <c r="O88" s="161"/>
      <c r="P88" s="158"/>
      <c r="Q88" s="158"/>
      <c r="R88" s="158"/>
      <c r="S88" s="158"/>
      <c r="T88" s="88"/>
      <c r="U88" s="88"/>
      <c r="V88" s="88"/>
      <c r="W88" s="88"/>
      <c r="X88" s="88"/>
      <c r="Y88" s="88"/>
      <c r="Z88" s="88"/>
      <c r="AA88" s="88"/>
      <c r="AB88" s="88"/>
      <c r="AC88" s="88"/>
    </row>
    <row r="89" spans="3:29" x14ac:dyDescent="0.2">
      <c r="C89" s="58"/>
      <c r="D89" s="58"/>
      <c r="E89" s="60"/>
      <c r="F89" s="60"/>
      <c r="G89" s="24"/>
      <c r="H89" s="24"/>
      <c r="I89" s="24"/>
      <c r="J89" s="156"/>
      <c r="K89" s="158"/>
      <c r="L89" s="159"/>
      <c r="M89" s="160"/>
      <c r="N89" s="161"/>
      <c r="O89" s="161"/>
      <c r="P89" s="158"/>
      <c r="Q89" s="158"/>
      <c r="R89" s="158"/>
      <c r="S89" s="158"/>
      <c r="T89" s="88"/>
      <c r="U89" s="88"/>
      <c r="V89" s="88"/>
      <c r="W89" s="88"/>
      <c r="X89" s="88"/>
      <c r="Y89" s="88"/>
      <c r="Z89" s="88"/>
      <c r="AA89" s="88"/>
      <c r="AB89" s="88"/>
      <c r="AC89" s="88"/>
    </row>
    <row r="90" spans="3:29" x14ac:dyDescent="0.2">
      <c r="C90" s="58"/>
      <c r="D90" s="58"/>
      <c r="E90" s="60"/>
      <c r="F90" s="60"/>
      <c r="G90" s="24"/>
      <c r="H90" s="24"/>
      <c r="I90" s="24"/>
      <c r="J90" s="24"/>
      <c r="K90" s="162"/>
      <c r="L90" s="158"/>
      <c r="M90" s="158"/>
      <c r="N90" s="163"/>
      <c r="O90" s="158"/>
      <c r="P90" s="158"/>
      <c r="Q90" s="158"/>
      <c r="R90" s="158"/>
      <c r="S90" s="158"/>
      <c r="T90" s="88"/>
      <c r="U90" s="88"/>
      <c r="V90" s="88"/>
      <c r="W90" s="88"/>
      <c r="X90" s="88"/>
      <c r="Y90" s="88"/>
      <c r="Z90" s="88"/>
      <c r="AA90" s="88"/>
      <c r="AB90" s="89"/>
      <c r="AC90" s="88"/>
    </row>
    <row r="91" spans="3:29" x14ac:dyDescent="0.2">
      <c r="C91" s="58"/>
      <c r="D91" s="58"/>
      <c r="E91" s="60"/>
      <c r="F91" s="60"/>
      <c r="G91" s="24"/>
      <c r="H91" s="24"/>
      <c r="I91" s="24"/>
      <c r="J91" s="24"/>
      <c r="K91" s="158"/>
      <c r="L91" s="164"/>
      <c r="M91" s="165"/>
      <c r="N91" s="166"/>
      <c r="O91" s="166"/>
      <c r="P91" s="162"/>
      <c r="Q91" s="162"/>
      <c r="R91" s="162"/>
      <c r="S91" s="162"/>
      <c r="T91" s="89"/>
      <c r="U91" s="89"/>
      <c r="V91" s="89"/>
      <c r="W91" s="89"/>
      <c r="X91" s="89"/>
      <c r="Y91" s="89"/>
      <c r="Z91" s="89"/>
      <c r="AA91" s="89"/>
      <c r="AB91" s="88"/>
      <c r="AC91" s="88"/>
    </row>
    <row r="92" spans="3:29" x14ac:dyDescent="0.2">
      <c r="C92" s="58"/>
      <c r="D92" s="58"/>
      <c r="E92" s="60"/>
      <c r="F92" s="60"/>
      <c r="G92" s="24"/>
      <c r="H92" s="24"/>
      <c r="I92" s="24"/>
      <c r="J92" s="24"/>
      <c r="K92" s="24"/>
      <c r="L92" s="24"/>
      <c r="M92" s="24"/>
      <c r="N92" s="157"/>
      <c r="O92" s="24"/>
      <c r="P92" s="24"/>
      <c r="Q92" s="24"/>
      <c r="R92" s="24"/>
      <c r="S92" s="24"/>
    </row>
    <row r="93" spans="3:29" x14ac:dyDescent="0.2">
      <c r="C93" s="58"/>
      <c r="D93" s="58"/>
      <c r="E93" s="60"/>
      <c r="F93" s="60"/>
      <c r="G93" s="24"/>
      <c r="H93" s="24"/>
      <c r="I93" s="24"/>
      <c r="J93" s="24"/>
      <c r="K93" s="24"/>
      <c r="L93" s="24"/>
      <c r="M93" s="24"/>
      <c r="N93" s="157"/>
      <c r="O93" s="24"/>
      <c r="P93" s="24"/>
      <c r="Q93" s="24"/>
      <c r="R93" s="24"/>
      <c r="S93" s="24"/>
    </row>
    <row r="94" spans="3:29" x14ac:dyDescent="0.2">
      <c r="C94" s="58"/>
      <c r="D94" s="58"/>
      <c r="E94" s="60"/>
      <c r="F94" s="60"/>
      <c r="G94" s="24"/>
      <c r="H94" s="24"/>
      <c r="I94" s="24"/>
      <c r="J94" s="24"/>
      <c r="K94" s="24"/>
      <c r="L94" s="24"/>
      <c r="M94" s="24"/>
      <c r="N94" s="157"/>
      <c r="O94" s="24"/>
      <c r="P94" s="24"/>
      <c r="Q94" s="24"/>
      <c r="R94" s="24"/>
      <c r="S94" s="24"/>
    </row>
    <row r="95" spans="3:29" x14ac:dyDescent="0.2">
      <c r="C95" s="58"/>
      <c r="D95" s="58"/>
      <c r="E95" s="60"/>
      <c r="F95" s="60"/>
      <c r="G95" s="24"/>
      <c r="H95" s="24"/>
      <c r="I95" s="24"/>
      <c r="J95" s="24"/>
      <c r="K95" s="24"/>
      <c r="L95" s="24"/>
      <c r="M95" s="24"/>
      <c r="N95" s="157"/>
      <c r="O95" s="24"/>
      <c r="P95" s="24"/>
      <c r="Q95" s="24"/>
      <c r="R95" s="24"/>
      <c r="S95" s="24"/>
    </row>
    <row r="96" spans="3:29" x14ac:dyDescent="0.2">
      <c r="C96" s="58"/>
      <c r="D96" s="58"/>
      <c r="E96" s="60"/>
      <c r="F96" s="60"/>
      <c r="G96" s="24"/>
      <c r="H96" s="24"/>
      <c r="I96" s="24"/>
      <c r="J96" s="24"/>
      <c r="K96" s="24"/>
      <c r="L96" s="24"/>
      <c r="M96" s="24"/>
      <c r="N96" s="157"/>
      <c r="O96" s="24"/>
      <c r="P96" s="24"/>
      <c r="Q96" s="24"/>
      <c r="R96" s="24"/>
      <c r="S96" s="24"/>
    </row>
    <row r="97" spans="3:19" x14ac:dyDescent="0.2">
      <c r="C97" s="58"/>
      <c r="D97" s="58"/>
      <c r="E97" s="60"/>
      <c r="F97" s="60"/>
      <c r="G97" s="24"/>
      <c r="H97" s="24"/>
      <c r="I97" s="24"/>
      <c r="J97" s="24"/>
      <c r="K97" s="24"/>
      <c r="L97" s="24"/>
      <c r="M97" s="24"/>
      <c r="N97" s="157"/>
      <c r="O97" s="24"/>
      <c r="P97" s="24"/>
      <c r="Q97" s="24"/>
      <c r="R97" s="24"/>
      <c r="S97" s="24"/>
    </row>
    <row r="98" spans="3:19" x14ac:dyDescent="0.2">
      <c r="C98" s="58"/>
      <c r="D98" s="58"/>
      <c r="E98" s="60"/>
      <c r="F98" s="60"/>
      <c r="G98" s="24"/>
      <c r="H98" s="24"/>
      <c r="I98" s="24"/>
      <c r="J98" s="24"/>
      <c r="K98" s="24"/>
      <c r="L98" s="24"/>
      <c r="M98" s="24"/>
      <c r="N98" s="157"/>
      <c r="O98" s="24"/>
      <c r="P98" s="24"/>
      <c r="Q98" s="24"/>
      <c r="R98" s="24"/>
      <c r="S98" s="24"/>
    </row>
    <row r="99" spans="3:19" x14ac:dyDescent="0.2">
      <c r="C99" s="58"/>
      <c r="D99" s="58"/>
      <c r="E99" s="60"/>
      <c r="F99" s="60"/>
      <c r="G99" s="24"/>
      <c r="H99" s="24"/>
      <c r="I99" s="24"/>
      <c r="J99" s="24"/>
      <c r="K99" s="24"/>
      <c r="L99" s="24"/>
      <c r="M99" s="24"/>
      <c r="N99" s="157"/>
      <c r="O99" s="24"/>
      <c r="P99" s="24"/>
      <c r="Q99" s="24"/>
      <c r="R99" s="24"/>
      <c r="S99" s="24"/>
    </row>
    <row r="100" spans="3:19" x14ac:dyDescent="0.2">
      <c r="C100" s="58"/>
      <c r="D100" s="58"/>
      <c r="E100" s="60"/>
      <c r="F100" s="60"/>
      <c r="G100" s="24"/>
      <c r="H100" s="24"/>
      <c r="I100" s="24"/>
      <c r="J100" s="24"/>
      <c r="K100" s="24"/>
      <c r="L100" s="24"/>
      <c r="M100" s="24"/>
      <c r="N100" s="157"/>
      <c r="O100" s="24"/>
      <c r="P100" s="24"/>
      <c r="Q100" s="24"/>
      <c r="R100" s="24"/>
      <c r="S100" s="24"/>
    </row>
    <row r="101" spans="3:19" x14ac:dyDescent="0.2">
      <c r="C101" s="58"/>
      <c r="D101" s="58"/>
      <c r="E101" s="60"/>
      <c r="F101" s="60"/>
      <c r="G101" s="24"/>
      <c r="H101" s="24"/>
      <c r="I101" s="24"/>
      <c r="J101" s="24"/>
      <c r="K101" s="24"/>
      <c r="L101" s="24"/>
      <c r="M101" s="24"/>
      <c r="N101" s="157"/>
      <c r="O101" s="24"/>
      <c r="P101" s="24"/>
      <c r="Q101" s="24"/>
      <c r="R101" s="24"/>
      <c r="S101" s="24"/>
    </row>
    <row r="102" spans="3:19" x14ac:dyDescent="0.2">
      <c r="C102" s="58"/>
      <c r="D102" s="58"/>
      <c r="E102" s="60"/>
      <c r="F102" s="60"/>
      <c r="G102" s="24"/>
      <c r="H102" s="24"/>
      <c r="I102" s="24"/>
      <c r="J102" s="24"/>
      <c r="K102" s="24"/>
      <c r="L102" s="24"/>
      <c r="M102" s="24"/>
      <c r="N102" s="157"/>
      <c r="O102" s="24"/>
      <c r="P102" s="24"/>
      <c r="Q102" s="24"/>
      <c r="R102" s="24"/>
      <c r="S102" s="24"/>
    </row>
    <row r="103" spans="3:19" x14ac:dyDescent="0.2">
      <c r="C103" s="24"/>
      <c r="D103" s="58"/>
      <c r="E103" s="60"/>
      <c r="F103" s="60"/>
      <c r="G103" s="24"/>
      <c r="H103" s="24"/>
      <c r="I103" s="24"/>
      <c r="J103" s="24"/>
      <c r="K103" s="24"/>
      <c r="L103" s="24"/>
      <c r="M103" s="24"/>
      <c r="N103" s="157"/>
      <c r="O103" s="24"/>
      <c r="P103" s="24"/>
      <c r="Q103" s="24"/>
      <c r="R103" s="24"/>
      <c r="S103" s="24"/>
    </row>
    <row r="104" spans="3:19" x14ac:dyDescent="0.2">
      <c r="C104" s="24"/>
      <c r="D104" s="58"/>
      <c r="E104" s="60"/>
      <c r="F104" s="60"/>
      <c r="G104" s="24"/>
      <c r="H104" s="24"/>
      <c r="I104" s="24"/>
      <c r="J104" s="24"/>
      <c r="K104" s="24"/>
      <c r="L104" s="24"/>
      <c r="M104" s="24"/>
      <c r="N104" s="157"/>
      <c r="O104" s="24"/>
      <c r="P104" s="24"/>
      <c r="Q104" s="24"/>
      <c r="R104" s="24"/>
      <c r="S104" s="24"/>
    </row>
    <row r="105" spans="3:19" x14ac:dyDescent="0.2">
      <c r="C105" s="24"/>
      <c r="D105" s="58"/>
      <c r="E105" s="60"/>
      <c r="F105" s="60"/>
      <c r="G105" s="24"/>
      <c r="H105" s="24"/>
      <c r="I105" s="24"/>
      <c r="J105" s="24"/>
      <c r="K105" s="24"/>
      <c r="L105" s="24"/>
      <c r="M105" s="24"/>
      <c r="N105" s="157"/>
      <c r="O105" s="24"/>
      <c r="P105" s="24"/>
      <c r="Q105" s="24"/>
      <c r="R105" s="24"/>
      <c r="S105" s="24"/>
    </row>
    <row r="106" spans="3:19" x14ac:dyDescent="0.2">
      <c r="C106" s="24"/>
      <c r="D106" s="58"/>
      <c r="E106" s="60"/>
      <c r="F106" s="60"/>
      <c r="G106" s="24"/>
      <c r="H106" s="24"/>
      <c r="I106" s="24"/>
      <c r="J106" s="24"/>
      <c r="K106" s="24"/>
      <c r="L106" s="24"/>
      <c r="M106" s="24"/>
      <c r="N106" s="157"/>
      <c r="O106" s="24"/>
      <c r="P106" s="24"/>
      <c r="Q106" s="24"/>
      <c r="R106" s="24"/>
      <c r="S106" s="24"/>
    </row>
    <row r="107" spans="3:19" x14ac:dyDescent="0.2">
      <c r="C107" s="24"/>
      <c r="D107" s="58"/>
      <c r="E107" s="60"/>
      <c r="F107" s="60"/>
      <c r="G107" s="24"/>
      <c r="H107" s="24"/>
      <c r="I107" s="24"/>
      <c r="J107" s="24"/>
      <c r="K107" s="24"/>
      <c r="L107" s="24"/>
      <c r="M107" s="24"/>
      <c r="N107" s="157"/>
      <c r="O107" s="24"/>
      <c r="P107" s="24"/>
      <c r="Q107" s="24"/>
      <c r="R107" s="24"/>
      <c r="S107" s="24"/>
    </row>
  </sheetData>
  <sheetProtection algorithmName="SHA-512" hashValue="2Lwq9bptGr0gE6DYMv/2voykBcwZPS6j1UvHTgjmTjxOa69wiI4sW2kwWsherzyLbL7ULJQ3P6H9ejDVsI/usA==" saltValue="fNprRQ2NpLj6S9BnXV+Aow==" spinCount="100000" sheet="1" selectLockedCells="1"/>
  <mergeCells count="55">
    <mergeCell ref="G39:I39"/>
    <mergeCell ref="O42:P42"/>
    <mergeCell ref="G34:I34"/>
    <mergeCell ref="Q36:S36"/>
    <mergeCell ref="G42:I42"/>
    <mergeCell ref="J34:M34"/>
    <mergeCell ref="G36:I36"/>
    <mergeCell ref="G29:I29"/>
    <mergeCell ref="O29:P29"/>
    <mergeCell ref="Q29:S29"/>
    <mergeCell ref="G51:I51"/>
    <mergeCell ref="O51:P51"/>
    <mergeCell ref="O48:P48"/>
    <mergeCell ref="Q48:S48"/>
    <mergeCell ref="G48:I48"/>
    <mergeCell ref="J48:M48"/>
    <mergeCell ref="O49:P49"/>
    <mergeCell ref="G49:I49"/>
    <mergeCell ref="J49:M49"/>
    <mergeCell ref="Q43:S43"/>
    <mergeCell ref="O39:P39"/>
    <mergeCell ref="G43:I43"/>
    <mergeCell ref="K42:M42"/>
    <mergeCell ref="Q27:S27"/>
    <mergeCell ref="O23:P23"/>
    <mergeCell ref="O21:P21"/>
    <mergeCell ref="Q21:S21"/>
    <mergeCell ref="Q23:S23"/>
    <mergeCell ref="Q24:S24"/>
    <mergeCell ref="O24:P24"/>
    <mergeCell ref="O27:P27"/>
    <mergeCell ref="Q28:S28"/>
    <mergeCell ref="O43:P43"/>
    <mergeCell ref="O36:P36"/>
    <mergeCell ref="Q34:S34"/>
    <mergeCell ref="Q42:S42"/>
    <mergeCell ref="Q39:S39"/>
    <mergeCell ref="O28:P28"/>
    <mergeCell ref="O34:P34"/>
    <mergeCell ref="J2:T5"/>
    <mergeCell ref="Q37:S37"/>
    <mergeCell ref="Q38:S38"/>
    <mergeCell ref="G28:I28"/>
    <mergeCell ref="G27:I27"/>
    <mergeCell ref="G21:I21"/>
    <mergeCell ref="G23:I23"/>
    <mergeCell ref="G24:I24"/>
    <mergeCell ref="G11:H11"/>
    <mergeCell ref="B17:H18"/>
    <mergeCell ref="J18:K18"/>
    <mergeCell ref="K27:M27"/>
    <mergeCell ref="M17:R18"/>
    <mergeCell ref="J13:K13"/>
    <mergeCell ref="J15:K15"/>
    <mergeCell ref="J21:M21"/>
  </mergeCells>
  <phoneticPr fontId="3" type="noConversion"/>
  <dataValidations count="2">
    <dataValidation type="date" allowBlank="1" showInputMessage="1" showErrorMessage="1" sqref="G11:H11" xr:uid="{00000000-0002-0000-0000-000000000000}">
      <formula1>45658</formula1>
      <formula2>46022</formula2>
    </dataValidation>
    <dataValidation type="date" allowBlank="1" showInputMessage="1" showErrorMessage="1" sqref="E11" xr:uid="{00000000-0002-0000-0000-000001000000}">
      <formula1>45292</formula1>
      <formula2>46022</formula2>
    </dataValidation>
  </dataValidations>
  <printOptions horizontalCentered="1"/>
  <pageMargins left="0" right="0" top="0.47244094488188981" bottom="0" header="0" footer="0"/>
  <pageSetup paperSize="9" scale="98" orientation="portrait" r:id="rId1"/>
  <headerFooter alignWithMargins="0">
    <oddHeader>&amp;C&amp;"Arial,Gras"&amp;ESimulation n'ayant aucune valeur officielle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4</xdr:col>
                    <xdr:colOff>0</xdr:colOff>
                    <xdr:row>8</xdr:row>
                    <xdr:rowOff>0</xdr:rowOff>
                  </from>
                  <to>
                    <xdr:col>7</xdr:col>
                    <xdr:colOff>314325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>
    <pageSetUpPr fitToPage="1"/>
  </sheetPr>
  <dimension ref="B1:AA46"/>
  <sheetViews>
    <sheetView showGridLines="0" zoomScaleNormal="100" workbookViewId="0">
      <selection activeCell="K12" sqref="K12:L12"/>
    </sheetView>
  </sheetViews>
  <sheetFormatPr baseColWidth="10" defaultRowHeight="11.25" x14ac:dyDescent="0.2"/>
  <cols>
    <col min="1" max="1" width="3.25" style="1" customWidth="1"/>
    <col min="2" max="3" width="3.625" style="1" customWidth="1"/>
    <col min="4" max="4" width="3.625" style="2" customWidth="1"/>
    <col min="5" max="5" width="3.625" style="3" customWidth="1"/>
    <col min="6" max="6" width="5.625" style="4" customWidth="1"/>
    <col min="7" max="7" width="3.625" style="4" customWidth="1"/>
    <col min="8" max="8" width="2.25" style="1" customWidth="1"/>
    <col min="9" max="9" width="5.625" style="1" customWidth="1"/>
    <col min="10" max="10" width="3.625" style="1" customWidth="1"/>
    <col min="11" max="12" width="4.625" style="1" customWidth="1"/>
    <col min="13" max="13" width="3.625" style="1" customWidth="1"/>
    <col min="14" max="14" width="4.625" style="1" customWidth="1"/>
    <col min="15" max="15" width="4.125" style="5" customWidth="1"/>
    <col min="16" max="20" width="3.625" style="1" customWidth="1"/>
    <col min="21" max="21" width="4.75" style="1" customWidth="1"/>
    <col min="22" max="39" width="3.625" style="1" customWidth="1"/>
    <col min="40" max="16384" width="11" style="1"/>
  </cols>
  <sheetData>
    <row r="1" spans="2:27" ht="12" customHeight="1" x14ac:dyDescent="0.2">
      <c r="G1" s="1"/>
      <c r="N1" s="5"/>
      <c r="O1" s="1"/>
    </row>
    <row r="2" spans="2:27" ht="12" customHeight="1" x14ac:dyDescent="0.2">
      <c r="D2" s="245" t="s">
        <v>107</v>
      </c>
      <c r="G2" s="1"/>
      <c r="K2" s="272" t="s">
        <v>131</v>
      </c>
      <c r="L2" s="272"/>
      <c r="M2" s="272"/>
      <c r="N2" s="272"/>
      <c r="O2" s="272"/>
      <c r="P2" s="272"/>
      <c r="Q2" s="272"/>
      <c r="R2" s="272"/>
      <c r="S2" s="272"/>
      <c r="T2" s="272"/>
      <c r="U2" s="272"/>
    </row>
    <row r="3" spans="2:27" ht="12" customHeight="1" x14ac:dyDescent="0.2">
      <c r="D3" s="246" t="s">
        <v>108</v>
      </c>
      <c r="G3" s="1"/>
      <c r="J3" s="193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W3" s="6"/>
    </row>
    <row r="4" spans="2:27" ht="12" customHeight="1" x14ac:dyDescent="0.2">
      <c r="D4" s="1" t="s">
        <v>109</v>
      </c>
      <c r="G4" s="1"/>
      <c r="J4" s="193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W4" s="6"/>
    </row>
    <row r="5" spans="2:27" ht="12" customHeight="1" x14ac:dyDescent="0.2">
      <c r="D5" s="247" t="s">
        <v>105</v>
      </c>
      <c r="G5" s="1"/>
      <c r="J5" s="193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W5" s="6"/>
    </row>
    <row r="6" spans="2:27" ht="12" customHeight="1" x14ac:dyDescent="0.2">
      <c r="D6" s="1"/>
      <c r="G6" s="1"/>
      <c r="N6" s="5"/>
      <c r="O6" s="1"/>
      <c r="W6" s="6"/>
    </row>
    <row r="7" spans="2:27" ht="15.75" x14ac:dyDescent="0.25"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4" t="s">
        <v>90</v>
      </c>
      <c r="W7" s="6"/>
      <c r="X7" s="191"/>
      <c r="Y7" s="191"/>
      <c r="Z7" s="191"/>
      <c r="AA7" s="192"/>
    </row>
    <row r="8" spans="2:27" ht="12" customHeight="1" x14ac:dyDescent="0.2"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W8" s="6"/>
      <c r="X8" s="191"/>
      <c r="Y8" s="191"/>
      <c r="Z8" s="191"/>
      <c r="AA8" s="192"/>
    </row>
    <row r="9" spans="2:27" ht="12" thickBot="1" x14ac:dyDescent="0.25"/>
    <row r="10" spans="2:27" x14ac:dyDescent="0.2">
      <c r="B10" s="12" t="s">
        <v>53</v>
      </c>
      <c r="C10" s="12"/>
      <c r="D10" s="65"/>
      <c r="E10" s="66"/>
      <c r="F10" s="301">
        <v>45658</v>
      </c>
      <c r="G10" s="302"/>
      <c r="H10" s="167" t="s">
        <v>74</v>
      </c>
      <c r="I10" s="301">
        <v>46022</v>
      </c>
      <c r="J10" s="302"/>
      <c r="K10" s="138"/>
      <c r="L10" s="137"/>
      <c r="M10" s="137"/>
      <c r="O10" s="15"/>
      <c r="P10" s="5"/>
      <c r="Y10" s="13"/>
    </row>
    <row r="11" spans="2:27" ht="11.25" customHeight="1" thickBot="1" x14ac:dyDescent="0.25"/>
    <row r="12" spans="2:27" ht="11.25" customHeight="1" x14ac:dyDescent="0.2">
      <c r="B12" s="1" t="s">
        <v>75</v>
      </c>
      <c r="J12" s="1" t="s">
        <v>56</v>
      </c>
      <c r="K12" s="282"/>
      <c r="L12" s="283"/>
      <c r="M12" s="91"/>
      <c r="N12" s="91"/>
      <c r="O12" s="48"/>
      <c r="P12" s="48"/>
      <c r="Q12" s="67"/>
      <c r="R12" s="68"/>
      <c r="S12" s="48"/>
      <c r="T12" s="48"/>
      <c r="U12" s="311"/>
      <c r="V12" s="311"/>
    </row>
    <row r="13" spans="2:27" ht="11.25" customHeight="1" thickBot="1" x14ac:dyDescent="0.25">
      <c r="K13" s="146"/>
      <c r="L13" s="146"/>
      <c r="M13" s="91"/>
      <c r="N13" s="91"/>
      <c r="O13" s="48"/>
      <c r="P13" s="48"/>
      <c r="Q13" s="67"/>
      <c r="R13" s="68"/>
      <c r="S13" s="48"/>
      <c r="T13" s="48"/>
      <c r="U13" s="112"/>
      <c r="V13" s="112"/>
    </row>
    <row r="14" spans="2:27" ht="11.25" customHeight="1" x14ac:dyDescent="0.2">
      <c r="B14" s="1" t="s">
        <v>76</v>
      </c>
      <c r="H14" s="16"/>
      <c r="I14" s="16"/>
      <c r="J14" s="1" t="s">
        <v>56</v>
      </c>
      <c r="K14" s="282"/>
      <c r="L14" s="283"/>
      <c r="M14" s="16"/>
      <c r="N14" s="16"/>
      <c r="O14" s="16"/>
      <c r="P14" s="17"/>
      <c r="Q14" s="17"/>
      <c r="R14" s="18"/>
      <c r="S14" s="4"/>
    </row>
    <row r="15" spans="2:27" ht="11.25" customHeight="1" x14ac:dyDescent="0.2">
      <c r="H15" s="16"/>
      <c r="I15" s="16"/>
      <c r="J15" s="16"/>
      <c r="K15" s="16"/>
      <c r="L15" s="16"/>
      <c r="M15" s="16"/>
      <c r="N15" s="16"/>
      <c r="O15" s="17"/>
      <c r="P15" s="17"/>
      <c r="Q15" s="18"/>
      <c r="R15" s="4"/>
    </row>
    <row r="16" spans="2:27" ht="11.25" customHeight="1" x14ac:dyDescent="0.2">
      <c r="B16" s="7" t="s">
        <v>0</v>
      </c>
      <c r="C16" s="8"/>
      <c r="D16" s="9"/>
      <c r="E16" s="10"/>
      <c r="F16" s="11"/>
      <c r="G16" s="11"/>
      <c r="H16" s="19"/>
      <c r="I16" s="19"/>
      <c r="J16" s="19"/>
      <c r="K16" s="19"/>
      <c r="L16" s="19"/>
      <c r="M16" s="19"/>
      <c r="N16" s="19"/>
      <c r="O16" s="20"/>
      <c r="P16" s="20"/>
      <c r="Q16" s="21"/>
      <c r="R16" s="11"/>
      <c r="S16" s="8"/>
      <c r="T16" s="8"/>
      <c r="U16" s="8"/>
    </row>
    <row r="17" spans="2:25" ht="11.25" customHeight="1" x14ac:dyDescent="0.2">
      <c r="G17" s="22"/>
      <c r="H17" s="277" t="s">
        <v>61</v>
      </c>
      <c r="I17" s="277"/>
      <c r="J17" s="277"/>
      <c r="K17" s="285"/>
      <c r="L17" s="285"/>
      <c r="M17" s="285"/>
      <c r="N17" s="285"/>
      <c r="O17" s="289" t="s">
        <v>63</v>
      </c>
      <c r="P17" s="289"/>
      <c r="Q17" s="18"/>
      <c r="R17" s="288" t="s">
        <v>64</v>
      </c>
      <c r="S17" s="288"/>
      <c r="T17" s="288"/>
      <c r="U17" s="288"/>
    </row>
    <row r="18" spans="2:25" ht="11.25" customHeight="1" x14ac:dyDescent="0.2">
      <c r="B18" s="23"/>
      <c r="G18" s="22"/>
      <c r="J18" s="2"/>
      <c r="K18" s="2"/>
      <c r="L18" s="2"/>
      <c r="M18" s="2"/>
      <c r="N18" s="2"/>
      <c r="O18" s="17"/>
      <c r="P18" s="5"/>
      <c r="Q18" s="18"/>
      <c r="R18" s="4"/>
      <c r="Y18" s="24"/>
    </row>
    <row r="19" spans="2:25" ht="6" customHeight="1" x14ac:dyDescent="0.2">
      <c r="G19" s="22"/>
      <c r="J19" s="2"/>
      <c r="K19" s="2"/>
      <c r="L19" s="2"/>
      <c r="M19" s="2"/>
      <c r="N19" s="2"/>
      <c r="O19" s="17"/>
      <c r="P19" s="5"/>
      <c r="Q19" s="18"/>
      <c r="R19" s="4"/>
    </row>
    <row r="20" spans="2:25" ht="11.25" customHeight="1" x14ac:dyDescent="0.2">
      <c r="B20" s="50" t="s">
        <v>0</v>
      </c>
      <c r="C20" s="50"/>
      <c r="D20" s="51"/>
      <c r="E20" s="52"/>
      <c r="F20" s="53"/>
      <c r="G20" s="92">
        <v>1</v>
      </c>
      <c r="H20" s="307">
        <f>IF(K12-K14&lt;0,0,ROUNDDOWN(K12-K14,-2))</f>
        <v>0</v>
      </c>
      <c r="I20" s="307"/>
      <c r="J20" s="307"/>
      <c r="K20" s="93"/>
      <c r="L20" s="93"/>
      <c r="M20" s="93"/>
      <c r="N20" s="93"/>
      <c r="O20" s="309">
        <f>IF(H20&lt;'AF Data'!C79,0,'AF Data'!C77)</f>
        <v>0</v>
      </c>
      <c r="P20" s="309"/>
      <c r="Q20" s="50"/>
      <c r="R20" s="308">
        <f>ROUND((H20*O20)/5,2)*5</f>
        <v>0</v>
      </c>
      <c r="S20" s="308"/>
      <c r="T20" s="308"/>
      <c r="U20" s="308"/>
    </row>
    <row r="21" spans="2:25" ht="11.25" customHeight="1" x14ac:dyDescent="0.2">
      <c r="G21" s="22"/>
      <c r="O21" s="1"/>
    </row>
    <row r="22" spans="2:25" ht="15" customHeight="1" thickBot="1" x14ac:dyDescent="0.25">
      <c r="B22" s="94" t="s">
        <v>77</v>
      </c>
      <c r="C22" s="83"/>
      <c r="D22" s="84"/>
      <c r="E22" s="85"/>
      <c r="F22" s="86"/>
      <c r="G22" s="86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305">
        <f>R20</f>
        <v>0</v>
      </c>
      <c r="S22" s="306"/>
      <c r="T22" s="306"/>
      <c r="U22" s="306"/>
    </row>
    <row r="23" spans="2:25" ht="14.25" customHeight="1" x14ac:dyDescent="0.2">
      <c r="B23" s="139"/>
      <c r="C23" s="140"/>
      <c r="D23" s="141"/>
      <c r="E23" s="142"/>
      <c r="F23" s="143"/>
      <c r="G23" s="143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4"/>
      <c r="S23" s="145"/>
      <c r="T23" s="145"/>
      <c r="U23" s="145"/>
    </row>
    <row r="24" spans="2:25" ht="14.25" customHeight="1" x14ac:dyDescent="0.2">
      <c r="O24" s="1"/>
    </row>
    <row r="25" spans="2:25" ht="11.25" customHeight="1" x14ac:dyDescent="0.2">
      <c r="B25" s="128" t="s">
        <v>85</v>
      </c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95"/>
    </row>
    <row r="26" spans="2:25" ht="11.25" customHeight="1" x14ac:dyDescent="0.2">
      <c r="B26" s="130" t="s">
        <v>79</v>
      </c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303" t="s">
        <v>89</v>
      </c>
      <c r="U26" s="304"/>
      <c r="V26" s="95"/>
    </row>
    <row r="27" spans="2:25" ht="6" customHeight="1" x14ac:dyDescent="0.2"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95"/>
      <c r="V27" s="95"/>
    </row>
    <row r="28" spans="2:25" ht="11.25" customHeight="1" x14ac:dyDescent="0.2">
      <c r="B28" s="135">
        <v>1</v>
      </c>
      <c r="C28" s="248" t="s">
        <v>125</v>
      </c>
      <c r="D28" s="9"/>
      <c r="E28" s="10"/>
      <c r="F28" s="11"/>
      <c r="G28" s="8"/>
      <c r="H28" s="8"/>
      <c r="I28" s="8"/>
      <c r="J28" s="8"/>
      <c r="K28" s="8"/>
      <c r="L28" s="8"/>
      <c r="M28" s="133"/>
      <c r="N28" s="134"/>
      <c r="O28" s="133"/>
      <c r="P28" s="133"/>
      <c r="Q28" s="133"/>
      <c r="R28" s="133"/>
      <c r="S28" s="8"/>
      <c r="T28" s="300">
        <v>642.11</v>
      </c>
      <c r="U28" s="300"/>
      <c r="V28" s="95"/>
    </row>
    <row r="29" spans="2:25" ht="11.25" customHeight="1" x14ac:dyDescent="0.2">
      <c r="B29" s="136">
        <v>2</v>
      </c>
      <c r="C29" s="228" t="s">
        <v>126</v>
      </c>
      <c r="G29" s="1"/>
      <c r="N29" s="5"/>
      <c r="O29" s="1"/>
      <c r="T29" s="312">
        <v>642.11</v>
      </c>
      <c r="U29" s="312"/>
      <c r="V29" s="259"/>
      <c r="W29" s="95"/>
    </row>
    <row r="30" spans="2:25" ht="11.25" customHeight="1" x14ac:dyDescent="0.2">
      <c r="B30" s="249">
        <v>3</v>
      </c>
      <c r="C30" s="248" t="s">
        <v>127</v>
      </c>
      <c r="D30" s="250"/>
      <c r="E30" s="251"/>
      <c r="F30" s="252"/>
      <c r="G30" s="252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310">
        <v>642.11</v>
      </c>
      <c r="U30" s="310"/>
      <c r="V30" s="95"/>
      <c r="W30" s="95"/>
    </row>
    <row r="31" spans="2:25" ht="11.25" customHeight="1" x14ac:dyDescent="0.2">
      <c r="B31" s="95"/>
      <c r="C31" s="95"/>
      <c r="D31" s="96"/>
      <c r="E31" s="97"/>
      <c r="F31" s="98"/>
      <c r="G31" s="98"/>
      <c r="H31" s="95"/>
      <c r="I31" s="95"/>
      <c r="J31" s="95"/>
      <c r="K31" s="95"/>
      <c r="L31" s="95"/>
      <c r="M31" s="95"/>
      <c r="N31" s="95"/>
      <c r="O31" s="99"/>
      <c r="P31" s="95"/>
      <c r="Q31" s="95"/>
      <c r="R31" s="95"/>
      <c r="S31" s="95"/>
      <c r="T31" s="95"/>
      <c r="U31" s="95"/>
      <c r="V31" s="95"/>
      <c r="W31" s="95"/>
    </row>
    <row r="32" spans="2:25" ht="11.25" customHeight="1" x14ac:dyDescent="0.2">
      <c r="B32" s="95"/>
      <c r="C32" s="95"/>
      <c r="D32" s="96"/>
      <c r="E32" s="97"/>
      <c r="F32" s="98"/>
      <c r="G32" s="98"/>
      <c r="H32" s="95"/>
      <c r="I32" s="95"/>
      <c r="J32" s="95"/>
      <c r="K32" s="95"/>
      <c r="L32" s="95"/>
      <c r="M32" s="95"/>
      <c r="N32" s="95"/>
      <c r="O32" s="99"/>
      <c r="P32" s="95"/>
      <c r="Q32" s="95"/>
      <c r="R32" s="95"/>
      <c r="S32" s="95"/>
      <c r="T32" s="95"/>
      <c r="U32" s="95"/>
      <c r="V32" s="95"/>
      <c r="W32" s="95"/>
    </row>
    <row r="33" spans="2:15" ht="11.25" customHeight="1" x14ac:dyDescent="0.2"/>
    <row r="34" spans="2:15" ht="11.25" customHeight="1" x14ac:dyDescent="0.2"/>
    <row r="35" spans="2:15" ht="11.25" customHeight="1" x14ac:dyDescent="0.2"/>
    <row r="36" spans="2:15" ht="11.25" customHeight="1" x14ac:dyDescent="0.2"/>
    <row r="37" spans="2:15" ht="11.25" customHeight="1" x14ac:dyDescent="0.2"/>
    <row r="38" spans="2:15" ht="11.25" customHeight="1" x14ac:dyDescent="0.2"/>
    <row r="39" spans="2:15" ht="11.25" customHeight="1" x14ac:dyDescent="0.2"/>
    <row r="41" spans="2:15" x14ac:dyDescent="0.2">
      <c r="C41" s="101"/>
      <c r="D41" s="102"/>
      <c r="E41" s="103"/>
      <c r="F41" s="104"/>
      <c r="G41" s="104"/>
      <c r="H41" s="104"/>
      <c r="I41" s="104"/>
      <c r="J41" s="101"/>
      <c r="K41" s="101"/>
      <c r="L41" s="101"/>
      <c r="M41" s="101"/>
      <c r="N41" s="101"/>
      <c r="O41" s="99"/>
    </row>
    <row r="42" spans="2:15" x14ac:dyDescent="0.2">
      <c r="H42" s="4"/>
      <c r="I42" s="4"/>
    </row>
    <row r="46" spans="2:15" x14ac:dyDescent="0.2">
      <c r="B46" s="13"/>
    </row>
  </sheetData>
  <sheetProtection algorithmName="SHA-512" hashValue="sIZ8baxAM4gx4WbjHoZ3+DnP5E0JCGbhYk3XED9Ymhx3jTh5amThEa96f1zAg/Np3Z5KRTjjTYCjkzQdX4MzSg==" saltValue="+CvEbOhaarVKO2Ybzn1C5w==" spinCount="100000" sheet="1" selectLockedCells="1"/>
  <mergeCells count="18">
    <mergeCell ref="T30:U30"/>
    <mergeCell ref="F10:G10"/>
    <mergeCell ref="K14:L14"/>
    <mergeCell ref="U12:V12"/>
    <mergeCell ref="K12:L12"/>
    <mergeCell ref="T29:U29"/>
    <mergeCell ref="K2:U5"/>
    <mergeCell ref="T28:U28"/>
    <mergeCell ref="I10:J10"/>
    <mergeCell ref="T26:U26"/>
    <mergeCell ref="R22:U22"/>
    <mergeCell ref="H20:J20"/>
    <mergeCell ref="O17:P17"/>
    <mergeCell ref="H17:J17"/>
    <mergeCell ref="R20:U20"/>
    <mergeCell ref="O20:P20"/>
    <mergeCell ref="K17:N17"/>
    <mergeCell ref="R17:U17"/>
  </mergeCells>
  <phoneticPr fontId="3" type="noConversion"/>
  <dataValidations count="2">
    <dataValidation type="date" allowBlank="1" showInputMessage="1" showErrorMessage="1" sqref="I10:J10" xr:uid="{00000000-0002-0000-0100-000000000000}">
      <formula1>45658</formula1>
      <formula2>46022</formula2>
    </dataValidation>
    <dataValidation type="date" allowBlank="1" showInputMessage="1" showErrorMessage="1" sqref="F10:G10" xr:uid="{00000000-0002-0000-0100-000001000000}">
      <formula1>45292</formula1>
      <formula2>46022</formula2>
    </dataValidation>
  </dataValidations>
  <printOptions horizontalCentered="1"/>
  <pageMargins left="0" right="0" top="0.47244094488188981" bottom="0" header="0" footer="0"/>
  <pageSetup paperSize="9" orientation="portrait" r:id="rId1"/>
  <headerFooter alignWithMargins="0">
    <oddHeader>&amp;C&amp;"Arial,Gras"&amp;ESimulation n'ayant aucune valeur officielle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9"/>
  <sheetViews>
    <sheetView workbookViewId="0">
      <selection activeCell="D2" sqref="D2"/>
    </sheetView>
  </sheetViews>
  <sheetFormatPr baseColWidth="10" defaultRowHeight="11.25" outlineLevelCol="1" x14ac:dyDescent="0.2"/>
  <cols>
    <col min="1" max="1" width="3.625" style="106" customWidth="1" outlineLevel="1"/>
    <col min="2" max="2" width="21.375" style="106" customWidth="1" outlineLevel="1"/>
    <col min="3" max="4" width="11" style="106" customWidth="1" outlineLevel="1"/>
    <col min="5" max="5" width="21.875" style="106" customWidth="1" outlineLevel="1"/>
    <col min="6" max="6" width="8.75" style="106" customWidth="1" outlineLevel="1"/>
    <col min="7" max="7" width="7.875" style="106" customWidth="1" outlineLevel="1"/>
    <col min="8" max="8" width="8.625" style="106" customWidth="1" outlineLevel="1"/>
    <col min="9" max="9" width="2.25" style="106" customWidth="1" outlineLevel="1"/>
    <col min="10" max="10" width="7.25" style="106" customWidth="1" outlineLevel="1"/>
    <col min="11" max="11" width="2.5" style="106" customWidth="1" outlineLevel="1"/>
    <col min="12" max="12" width="10.625" style="106" customWidth="1" outlineLevel="1"/>
    <col min="13" max="13" width="3" style="106" customWidth="1" outlineLevel="1"/>
    <col min="14" max="14" width="11" style="106" customWidth="1" outlineLevel="1"/>
    <col min="15" max="15" width="1.25" style="106" customWidth="1" outlineLevel="1"/>
    <col min="16" max="16384" width="11" style="106"/>
  </cols>
  <sheetData>
    <row r="1" spans="1:15" ht="12.75" x14ac:dyDescent="0.2">
      <c r="A1" s="105" t="s">
        <v>128</v>
      </c>
    </row>
    <row r="3" spans="1:15" x14ac:dyDescent="0.2">
      <c r="A3" s="107" t="s">
        <v>0</v>
      </c>
      <c r="F3" s="108"/>
      <c r="G3" s="109"/>
      <c r="H3" s="109"/>
      <c r="I3" s="109"/>
      <c r="J3" s="109"/>
      <c r="K3" s="109"/>
      <c r="L3" s="109"/>
      <c r="M3" s="109"/>
      <c r="N3" s="109"/>
    </row>
    <row r="4" spans="1:15" x14ac:dyDescent="0.2">
      <c r="F4" s="108"/>
      <c r="G4" s="109"/>
      <c r="H4" s="109"/>
      <c r="I4" s="109"/>
      <c r="J4" s="109"/>
      <c r="K4" s="109"/>
      <c r="L4" s="109"/>
      <c r="M4" s="109"/>
      <c r="N4" s="109"/>
    </row>
    <row r="5" spans="1:15" x14ac:dyDescent="0.2">
      <c r="A5" s="106" t="s">
        <v>1</v>
      </c>
      <c r="C5" s="267">
        <v>4.9509999999999998E-2</v>
      </c>
      <c r="D5" s="110"/>
      <c r="F5" s="244"/>
      <c r="G5" s="244"/>
      <c r="H5" s="244"/>
      <c r="I5" s="109"/>
      <c r="J5" s="243"/>
      <c r="K5" s="109"/>
      <c r="L5" s="243"/>
      <c r="M5" s="109"/>
      <c r="N5" s="196"/>
    </row>
    <row r="6" spans="1:15" x14ac:dyDescent="0.2">
      <c r="A6" s="106" t="s">
        <v>2</v>
      </c>
      <c r="C6" s="111">
        <v>0.88500000000000001</v>
      </c>
      <c r="D6" s="111"/>
      <c r="F6" s="196"/>
      <c r="G6" s="196"/>
      <c r="H6" s="196"/>
      <c r="I6" s="109"/>
      <c r="J6" s="243"/>
      <c r="K6" s="109"/>
      <c r="L6" s="243"/>
      <c r="M6" s="109"/>
      <c r="N6" s="109"/>
    </row>
    <row r="7" spans="1:15" x14ac:dyDescent="0.2">
      <c r="A7" s="171" t="s">
        <v>110</v>
      </c>
      <c r="B7" s="171"/>
      <c r="C7" s="266">
        <v>0.28499999999999998</v>
      </c>
      <c r="D7" s="111"/>
      <c r="F7" s="196"/>
      <c r="G7" s="196"/>
      <c r="H7" s="196"/>
      <c r="I7" s="109"/>
      <c r="J7" s="243"/>
      <c r="K7" s="109"/>
      <c r="L7" s="243"/>
      <c r="M7" s="109"/>
      <c r="N7" s="109"/>
    </row>
    <row r="8" spans="1:15" x14ac:dyDescent="0.2">
      <c r="C8" s="111"/>
      <c r="D8" s="111"/>
      <c r="F8" s="196"/>
      <c r="G8" s="196"/>
      <c r="H8" s="168"/>
      <c r="I8" s="109"/>
      <c r="J8" s="169"/>
      <c r="K8" s="109"/>
      <c r="L8" s="197"/>
      <c r="M8" s="109"/>
      <c r="N8" s="109"/>
    </row>
    <row r="9" spans="1:15" x14ac:dyDescent="0.2">
      <c r="A9" s="233"/>
      <c r="B9" s="234"/>
      <c r="C9" s="234"/>
      <c r="D9" s="111"/>
      <c r="F9" s="196"/>
      <c r="G9" s="196"/>
      <c r="H9" s="168"/>
      <c r="I9" s="109"/>
      <c r="J9" s="169"/>
      <c r="K9" s="109"/>
      <c r="L9" s="197"/>
      <c r="M9" s="109"/>
      <c r="N9" s="109"/>
    </row>
    <row r="10" spans="1:15" x14ac:dyDescent="0.2">
      <c r="A10" s="107" t="s">
        <v>3</v>
      </c>
      <c r="F10" s="199"/>
      <c r="G10" s="200"/>
      <c r="H10" s="201"/>
      <c r="I10" s="202"/>
      <c r="J10" s="203"/>
      <c r="K10" s="202"/>
      <c r="L10" s="201"/>
      <c r="M10" s="201"/>
      <c r="N10" s="201"/>
      <c r="O10" s="204"/>
    </row>
    <row r="11" spans="1:15" x14ac:dyDescent="0.2">
      <c r="F11" s="205" t="s">
        <v>96</v>
      </c>
      <c r="G11" s="170"/>
      <c r="H11" s="170"/>
      <c r="I11" s="170"/>
      <c r="J11" s="170"/>
      <c r="K11" s="170"/>
      <c r="L11" s="170"/>
      <c r="M11" s="170"/>
      <c r="N11" s="170"/>
      <c r="O11" s="206"/>
    </row>
    <row r="12" spans="1:15" x14ac:dyDescent="0.2">
      <c r="A12" s="106" t="s">
        <v>4</v>
      </c>
      <c r="C12" s="111"/>
      <c r="F12" s="205"/>
      <c r="G12" s="170"/>
      <c r="H12" s="170"/>
      <c r="I12" s="170"/>
      <c r="J12" s="170"/>
      <c r="K12" s="170"/>
      <c r="L12" s="170"/>
      <c r="M12" s="170"/>
      <c r="N12" s="170"/>
      <c r="O12" s="206"/>
    </row>
    <row r="13" spans="1:15" ht="11.25" customHeight="1" x14ac:dyDescent="0.2">
      <c r="A13" s="106" t="s">
        <v>2</v>
      </c>
      <c r="C13" s="111">
        <v>0.77500000000000002</v>
      </c>
      <c r="F13" s="313" t="s">
        <v>97</v>
      </c>
      <c r="G13" s="314"/>
      <c r="H13" s="314"/>
      <c r="I13" s="170"/>
      <c r="J13" s="207" t="s">
        <v>92</v>
      </c>
      <c r="K13" s="170"/>
      <c r="L13" s="207" t="s">
        <v>93</v>
      </c>
      <c r="M13" s="170"/>
      <c r="N13" s="208" t="s">
        <v>94</v>
      </c>
      <c r="O13" s="206"/>
    </row>
    <row r="14" spans="1:15" x14ac:dyDescent="0.2">
      <c r="C14" s="198"/>
      <c r="F14" s="209"/>
      <c r="G14" s="208"/>
      <c r="H14" s="208"/>
      <c r="I14" s="170"/>
      <c r="J14" s="207"/>
      <c r="K14" s="170"/>
      <c r="L14" s="207"/>
      <c r="M14" s="170"/>
      <c r="N14" s="170"/>
      <c r="O14" s="206"/>
    </row>
    <row r="15" spans="1:15" x14ac:dyDescent="0.2">
      <c r="F15" s="209"/>
      <c r="G15" s="208"/>
      <c r="H15" s="210">
        <v>0</v>
      </c>
      <c r="I15" s="170"/>
      <c r="J15" s="211">
        <v>7.5000000000000002E-4</v>
      </c>
      <c r="K15" s="170"/>
      <c r="L15" s="207"/>
      <c r="M15" s="170"/>
      <c r="N15" s="170"/>
      <c r="O15" s="206"/>
    </row>
    <row r="16" spans="1:15" x14ac:dyDescent="0.2">
      <c r="F16" s="212">
        <v>1</v>
      </c>
      <c r="G16" s="208" t="s">
        <v>95</v>
      </c>
      <c r="H16" s="213">
        <v>50000</v>
      </c>
      <c r="I16" s="170"/>
      <c r="J16" s="214">
        <v>7.5000000000000002E-4</v>
      </c>
      <c r="K16" s="170"/>
      <c r="L16" s="175">
        <f>H16*J16</f>
        <v>37.5</v>
      </c>
      <c r="M16" s="175"/>
      <c r="N16" s="175">
        <f>L16</f>
        <v>37.5</v>
      </c>
      <c r="O16" s="206"/>
    </row>
    <row r="17" spans="1:15" x14ac:dyDescent="0.2">
      <c r="F17" s="212">
        <v>50001</v>
      </c>
      <c r="G17" s="208" t="s">
        <v>95</v>
      </c>
      <c r="H17" s="213">
        <v>150000</v>
      </c>
      <c r="I17" s="170"/>
      <c r="J17" s="214">
        <v>1E-3</v>
      </c>
      <c r="K17" s="170"/>
      <c r="L17" s="175">
        <f t="shared" ref="L17:L23" si="0">(H17-H16)*J17</f>
        <v>100</v>
      </c>
      <c r="M17" s="175"/>
      <c r="N17" s="175">
        <f t="shared" ref="N17:N23" si="1">N16+L17</f>
        <v>137.5</v>
      </c>
      <c r="O17" s="206"/>
    </row>
    <row r="18" spans="1:15" x14ac:dyDescent="0.2">
      <c r="F18" s="212">
        <v>150001</v>
      </c>
      <c r="G18" s="208" t="s">
        <v>95</v>
      </c>
      <c r="H18" s="213">
        <v>300000</v>
      </c>
      <c r="I18" s="170"/>
      <c r="J18" s="214">
        <v>1.25E-3</v>
      </c>
      <c r="K18" s="170"/>
      <c r="L18" s="175">
        <f t="shared" si="0"/>
        <v>187.5</v>
      </c>
      <c r="M18" s="175"/>
      <c r="N18" s="175">
        <f t="shared" si="1"/>
        <v>325</v>
      </c>
      <c r="O18" s="206"/>
    </row>
    <row r="19" spans="1:15" ht="11.25" customHeight="1" x14ac:dyDescent="0.2">
      <c r="A19" s="107" t="s">
        <v>5</v>
      </c>
      <c r="F19" s="212">
        <v>300001</v>
      </c>
      <c r="G19" s="208" t="s">
        <v>95</v>
      </c>
      <c r="H19" s="213">
        <v>500000</v>
      </c>
      <c r="I19" s="170"/>
      <c r="J19" s="214">
        <v>1.5E-3</v>
      </c>
      <c r="K19" s="170"/>
      <c r="L19" s="175">
        <f t="shared" si="0"/>
        <v>300</v>
      </c>
      <c r="M19" s="175"/>
      <c r="N19" s="175">
        <f t="shared" si="1"/>
        <v>625</v>
      </c>
      <c r="O19" s="206"/>
    </row>
    <row r="20" spans="1:15" x14ac:dyDescent="0.2">
      <c r="C20" s="110"/>
      <c r="F20" s="212">
        <v>500001</v>
      </c>
      <c r="G20" s="208" t="s">
        <v>95</v>
      </c>
      <c r="H20" s="213">
        <v>750000</v>
      </c>
      <c r="I20" s="170"/>
      <c r="J20" s="214">
        <v>1.75E-3</v>
      </c>
      <c r="K20" s="170"/>
      <c r="L20" s="175">
        <f t="shared" si="0"/>
        <v>437.5</v>
      </c>
      <c r="M20" s="175"/>
      <c r="N20" s="175">
        <f t="shared" si="1"/>
        <v>1062.5</v>
      </c>
      <c r="O20" s="206"/>
    </row>
    <row r="21" spans="1:15" x14ac:dyDescent="0.2">
      <c r="A21" s="106" t="s">
        <v>6</v>
      </c>
      <c r="C21" s="268">
        <v>0.44</v>
      </c>
      <c r="F21" s="212">
        <v>750001</v>
      </c>
      <c r="G21" s="208" t="s">
        <v>95</v>
      </c>
      <c r="H21" s="213">
        <v>1050000</v>
      </c>
      <c r="I21" s="170"/>
      <c r="J21" s="214">
        <v>2.2499999999999998E-3</v>
      </c>
      <c r="K21" s="170"/>
      <c r="L21" s="175">
        <f t="shared" si="0"/>
        <v>675</v>
      </c>
      <c r="M21" s="175"/>
      <c r="N21" s="175">
        <f t="shared" si="1"/>
        <v>1737.5</v>
      </c>
      <c r="O21" s="206"/>
    </row>
    <row r="22" spans="1:15" x14ac:dyDescent="0.2">
      <c r="C22" s="110"/>
      <c r="D22" s="171"/>
      <c r="E22" s="171"/>
      <c r="F22" s="215">
        <v>1050001</v>
      </c>
      <c r="G22" s="208" t="s">
        <v>95</v>
      </c>
      <c r="H22" s="213">
        <v>1450000</v>
      </c>
      <c r="I22" s="170"/>
      <c r="J22" s="214">
        <v>2.7499999999999998E-3</v>
      </c>
      <c r="K22" s="170"/>
      <c r="L22" s="175">
        <f t="shared" si="0"/>
        <v>1100</v>
      </c>
      <c r="M22" s="175"/>
      <c r="N22" s="175">
        <f t="shared" si="1"/>
        <v>2837.5</v>
      </c>
      <c r="O22" s="206"/>
    </row>
    <row r="23" spans="1:15" x14ac:dyDescent="0.2">
      <c r="A23" s="106" t="s">
        <v>7</v>
      </c>
      <c r="C23" s="235">
        <v>21</v>
      </c>
      <c r="D23" s="60"/>
      <c r="F23" s="216">
        <v>1450001</v>
      </c>
      <c r="G23" s="208" t="s">
        <v>95</v>
      </c>
      <c r="H23" s="172">
        <v>2000000</v>
      </c>
      <c r="I23" s="173"/>
      <c r="J23" s="174">
        <v>3.2499999999999999E-3</v>
      </c>
      <c r="K23" s="173"/>
      <c r="L23" s="175">
        <f t="shared" si="0"/>
        <v>1787.5</v>
      </c>
      <c r="M23" s="175"/>
      <c r="N23" s="175">
        <f t="shared" si="1"/>
        <v>4625</v>
      </c>
      <c r="O23" s="206"/>
    </row>
    <row r="24" spans="1:15" x14ac:dyDescent="0.2">
      <c r="A24" s="106">
        <v>1</v>
      </c>
      <c r="B24" s="58" t="s">
        <v>8</v>
      </c>
      <c r="C24" s="24">
        <v>6601</v>
      </c>
      <c r="D24" s="269">
        <v>50</v>
      </c>
      <c r="E24" s="58" t="s">
        <v>8</v>
      </c>
      <c r="F24" s="217">
        <v>2000001</v>
      </c>
      <c r="G24" s="176"/>
      <c r="H24" s="218"/>
      <c r="I24" s="173"/>
      <c r="J24" s="174">
        <v>4.2500000000000003E-3</v>
      </c>
      <c r="K24" s="173"/>
      <c r="L24" s="173"/>
      <c r="M24" s="170"/>
      <c r="N24" s="170"/>
      <c r="O24" s="206"/>
    </row>
    <row r="25" spans="1:15" x14ac:dyDescent="0.2">
      <c r="A25" s="106">
        <v>2</v>
      </c>
      <c r="B25" s="58" t="s">
        <v>9</v>
      </c>
      <c r="C25" s="24">
        <v>6602</v>
      </c>
      <c r="D25" s="269">
        <v>31</v>
      </c>
      <c r="E25" s="58" t="s">
        <v>9</v>
      </c>
      <c r="F25" s="219"/>
      <c r="G25" s="178"/>
      <c r="H25" s="178"/>
      <c r="I25" s="178"/>
      <c r="J25" s="178"/>
      <c r="K25" s="178"/>
      <c r="L25" s="178"/>
      <c r="M25" s="178"/>
      <c r="N25" s="178"/>
      <c r="O25" s="206"/>
    </row>
    <row r="26" spans="1:15" x14ac:dyDescent="0.2">
      <c r="A26" s="106">
        <v>3</v>
      </c>
      <c r="B26" s="58" t="s">
        <v>10</v>
      </c>
      <c r="C26" s="24">
        <v>6603</v>
      </c>
      <c r="D26" s="269">
        <v>51</v>
      </c>
      <c r="E26" s="58" t="s">
        <v>10</v>
      </c>
      <c r="F26" s="219"/>
      <c r="G26" s="178"/>
      <c r="H26" s="178"/>
      <c r="I26" s="178"/>
      <c r="J26" s="178"/>
      <c r="K26" s="178"/>
      <c r="L26" s="178"/>
      <c r="M26" s="178"/>
      <c r="N26" s="178"/>
      <c r="O26" s="206"/>
    </row>
    <row r="27" spans="1:15" x14ac:dyDescent="0.2">
      <c r="A27" s="106">
        <v>4</v>
      </c>
      <c r="B27" s="58" t="s">
        <v>11</v>
      </c>
      <c r="C27" s="24">
        <v>6604</v>
      </c>
      <c r="D27" s="269">
        <v>50</v>
      </c>
      <c r="E27" s="58" t="s">
        <v>11</v>
      </c>
      <c r="F27" s="220" t="s">
        <v>101</v>
      </c>
      <c r="G27" s="221"/>
      <c r="H27" s="221"/>
      <c r="I27" s="178"/>
      <c r="J27" s="178"/>
      <c r="K27" s="178"/>
      <c r="L27" s="178"/>
      <c r="M27" s="178"/>
      <c r="N27" s="178"/>
      <c r="O27" s="206"/>
    </row>
    <row r="28" spans="1:15" x14ac:dyDescent="0.2">
      <c r="A28" s="106">
        <v>5</v>
      </c>
      <c r="B28" s="58" t="s">
        <v>12</v>
      </c>
      <c r="C28" s="24">
        <v>6605</v>
      </c>
      <c r="D28" s="269">
        <v>43</v>
      </c>
      <c r="E28" s="58" t="s">
        <v>12</v>
      </c>
      <c r="F28" s="222" t="s">
        <v>98</v>
      </c>
      <c r="G28" s="181" t="s">
        <v>99</v>
      </c>
      <c r="H28" s="182" t="s">
        <v>100</v>
      </c>
      <c r="I28" s="178"/>
      <c r="J28" s="178"/>
      <c r="K28" s="178"/>
      <c r="L28" s="178"/>
      <c r="M28" s="178"/>
      <c r="N28" s="178"/>
      <c r="O28" s="206"/>
    </row>
    <row r="29" spans="1:15" x14ac:dyDescent="0.2">
      <c r="A29" s="106">
        <v>6</v>
      </c>
      <c r="B29" s="58" t="s">
        <v>13</v>
      </c>
      <c r="C29" s="24">
        <v>6606</v>
      </c>
      <c r="D29" s="270">
        <v>39</v>
      </c>
      <c r="E29" s="58" t="s">
        <v>13</v>
      </c>
      <c r="F29" s="236">
        <f>IF('Calculette AF ICC 2025'!T13&lt;=0,0,VLOOKUP('Calculette AF ICC 2025'!T13,'AF Data'!H15:N23,1))</f>
        <v>0</v>
      </c>
      <c r="G29" s="185"/>
      <c r="H29" s="237">
        <f>IF('Calculette AF ICC 2025'!T13&lt;=0,0,VLOOKUP('Calculette AF ICC 2025'!T13,'AF Data'!H15:N23,7))</f>
        <v>0</v>
      </c>
      <c r="I29" s="178"/>
      <c r="J29" s="178"/>
      <c r="K29" s="178"/>
      <c r="L29" s="178"/>
      <c r="M29" s="178"/>
      <c r="N29" s="178"/>
      <c r="O29" s="206"/>
    </row>
    <row r="30" spans="1:15" x14ac:dyDescent="0.2">
      <c r="A30" s="106">
        <v>7</v>
      </c>
      <c r="B30" s="58" t="s">
        <v>14</v>
      </c>
      <c r="C30" s="24">
        <v>6607</v>
      </c>
      <c r="D30" s="269">
        <v>48</v>
      </c>
      <c r="E30" s="58" t="s">
        <v>14</v>
      </c>
      <c r="F30" s="238">
        <f>'Calculette AF ICC 2025'!T13-F29</f>
        <v>0</v>
      </c>
      <c r="G30" s="239">
        <f>IF('Calculette AF ICC 2025'!T13&lt;=0,0,VLOOKUP('Calculette AF ICC 2025'!T13,'AF Data'!F16:N24,5))</f>
        <v>0</v>
      </c>
      <c r="H30" s="237">
        <f>F30*G30</f>
        <v>0</v>
      </c>
      <c r="I30" s="178"/>
      <c r="J30" s="178"/>
      <c r="K30" s="178"/>
      <c r="L30" s="178"/>
      <c r="M30" s="178"/>
      <c r="N30" s="178"/>
      <c r="O30" s="206"/>
    </row>
    <row r="31" spans="1:15" ht="12" thickBot="1" x14ac:dyDescent="0.25">
      <c r="A31" s="106">
        <v>8</v>
      </c>
      <c r="B31" s="58" t="s">
        <v>15</v>
      </c>
      <c r="C31" s="24">
        <v>6608</v>
      </c>
      <c r="D31" s="269">
        <v>40</v>
      </c>
      <c r="E31" s="58" t="s">
        <v>15</v>
      </c>
      <c r="F31" s="240">
        <f>SUM(F29:F30)</f>
        <v>0</v>
      </c>
      <c r="G31" s="241">
        <f>IF(F31&lt;=0,0,ROUND(H31/F31,7))</f>
        <v>0</v>
      </c>
      <c r="H31" s="242">
        <f>SUM(H29:H30)</f>
        <v>0</v>
      </c>
      <c r="I31" s="170"/>
      <c r="J31" s="170"/>
      <c r="K31" s="170"/>
      <c r="L31" s="170"/>
      <c r="M31" s="170"/>
      <c r="N31" s="170"/>
      <c r="O31" s="206"/>
    </row>
    <row r="32" spans="1:15" ht="12" thickTop="1" x14ac:dyDescent="0.2">
      <c r="A32" s="106">
        <v>9</v>
      </c>
      <c r="B32" s="58" t="s">
        <v>16</v>
      </c>
      <c r="C32" s="24">
        <v>6609</v>
      </c>
      <c r="D32" s="269">
        <v>42</v>
      </c>
      <c r="E32" s="58" t="s">
        <v>16</v>
      </c>
      <c r="F32" s="223"/>
      <c r="G32" s="224"/>
      <c r="H32" s="224"/>
      <c r="I32" s="225"/>
      <c r="J32" s="225"/>
      <c r="K32" s="225"/>
      <c r="L32" s="225"/>
      <c r="M32" s="225"/>
      <c r="N32" s="225"/>
      <c r="O32" s="226"/>
    </row>
    <row r="33" spans="1:14" x14ac:dyDescent="0.2">
      <c r="A33" s="106">
        <v>10</v>
      </c>
      <c r="B33" s="58" t="s">
        <v>17</v>
      </c>
      <c r="C33" s="24">
        <v>6610</v>
      </c>
      <c r="D33" s="269">
        <v>33</v>
      </c>
      <c r="E33" s="58" t="s">
        <v>17</v>
      </c>
      <c r="F33" s="178"/>
      <c r="G33" s="178"/>
      <c r="H33" s="178"/>
      <c r="I33" s="170"/>
      <c r="J33" s="170"/>
      <c r="K33" s="170"/>
      <c r="L33" s="170"/>
      <c r="M33" s="170"/>
      <c r="N33" s="170"/>
    </row>
    <row r="34" spans="1:14" x14ac:dyDescent="0.2">
      <c r="A34" s="106">
        <v>11</v>
      </c>
      <c r="B34" s="58" t="s">
        <v>18</v>
      </c>
      <c r="C34" s="24">
        <v>6611</v>
      </c>
      <c r="D34" s="269">
        <v>51</v>
      </c>
      <c r="E34" s="58" t="s">
        <v>18</v>
      </c>
      <c r="F34" s="178"/>
      <c r="G34" s="178"/>
      <c r="H34" s="178"/>
      <c r="I34" s="178"/>
      <c r="J34" s="178"/>
      <c r="K34" s="178"/>
      <c r="L34" s="178"/>
      <c r="M34" s="178"/>
      <c r="N34" s="178"/>
    </row>
    <row r="35" spans="1:14" x14ac:dyDescent="0.2">
      <c r="A35" s="106">
        <v>12</v>
      </c>
      <c r="B35" s="58" t="s">
        <v>19</v>
      </c>
      <c r="C35" s="24">
        <v>6612</v>
      </c>
      <c r="D35" s="269">
        <v>32</v>
      </c>
      <c r="E35" s="58" t="s">
        <v>19</v>
      </c>
      <c r="F35" s="178"/>
      <c r="G35" s="178"/>
      <c r="H35" s="178"/>
      <c r="I35" s="178"/>
      <c r="J35" s="178"/>
      <c r="K35" s="179"/>
      <c r="L35" s="180"/>
      <c r="M35" s="180"/>
    </row>
    <row r="36" spans="1:14" x14ac:dyDescent="0.2">
      <c r="A36" s="106">
        <v>13</v>
      </c>
      <c r="B36" s="58" t="s">
        <v>20</v>
      </c>
      <c r="C36" s="24">
        <v>6613</v>
      </c>
      <c r="D36" s="269">
        <v>46</v>
      </c>
      <c r="E36" s="58" t="s">
        <v>20</v>
      </c>
      <c r="F36" s="178"/>
      <c r="G36" s="178"/>
      <c r="H36" s="178"/>
      <c r="I36" s="178"/>
      <c r="J36" s="178"/>
      <c r="K36" s="183"/>
      <c r="L36" s="184"/>
      <c r="M36" s="184"/>
    </row>
    <row r="37" spans="1:14" x14ac:dyDescent="0.2">
      <c r="A37" s="106">
        <v>14</v>
      </c>
      <c r="B37" s="58" t="s">
        <v>21</v>
      </c>
      <c r="C37" s="24">
        <v>6614</v>
      </c>
      <c r="D37" s="269">
        <v>40</v>
      </c>
      <c r="E37" s="58" t="s">
        <v>21</v>
      </c>
      <c r="F37" s="178"/>
      <c r="G37" s="178"/>
      <c r="H37" s="178"/>
      <c r="I37" s="178"/>
      <c r="J37" s="178"/>
      <c r="K37" s="183"/>
      <c r="L37" s="184"/>
      <c r="M37" s="184"/>
    </row>
    <row r="38" spans="1:14" x14ac:dyDescent="0.2">
      <c r="A38" s="106">
        <v>15</v>
      </c>
      <c r="B38" s="58" t="s">
        <v>22</v>
      </c>
      <c r="C38" s="24">
        <v>6615</v>
      </c>
      <c r="D38" s="269">
        <v>46</v>
      </c>
      <c r="E38" s="58" t="s">
        <v>22</v>
      </c>
      <c r="F38" s="178"/>
      <c r="G38" s="178"/>
      <c r="H38" s="178"/>
      <c r="I38" s="178"/>
      <c r="J38" s="178"/>
      <c r="K38" s="183"/>
      <c r="L38" s="184"/>
      <c r="M38" s="184"/>
    </row>
    <row r="39" spans="1:14" x14ac:dyDescent="0.2">
      <c r="A39" s="106">
        <v>16</v>
      </c>
      <c r="B39" s="58" t="s">
        <v>23</v>
      </c>
      <c r="C39" s="24">
        <v>6616</v>
      </c>
      <c r="D39" s="269">
        <v>28</v>
      </c>
      <c r="E39" s="58" t="s">
        <v>23</v>
      </c>
      <c r="F39" s="178"/>
      <c r="G39" s="178"/>
      <c r="H39" s="178"/>
      <c r="I39" s="178"/>
      <c r="J39" s="178"/>
      <c r="K39" s="183"/>
      <c r="L39" s="184"/>
      <c r="M39" s="184"/>
    </row>
    <row r="40" spans="1:14" x14ac:dyDescent="0.2">
      <c r="A40" s="106">
        <v>17</v>
      </c>
      <c r="B40" s="188" t="s">
        <v>24</v>
      </c>
      <c r="C40" s="24">
        <v>6617</v>
      </c>
      <c r="D40" s="270">
        <v>25</v>
      </c>
      <c r="E40" s="188" t="s">
        <v>24</v>
      </c>
      <c r="F40" s="1"/>
      <c r="G40" s="1"/>
      <c r="H40" s="58"/>
      <c r="I40" s="58"/>
      <c r="K40" s="24"/>
      <c r="L40" s="190"/>
      <c r="M40" s="60"/>
    </row>
    <row r="41" spans="1:14" x14ac:dyDescent="0.2">
      <c r="A41" s="106">
        <v>18</v>
      </c>
      <c r="B41" s="58" t="s">
        <v>25</v>
      </c>
      <c r="C41" s="24">
        <v>6618</v>
      </c>
      <c r="D41" s="269">
        <v>46</v>
      </c>
      <c r="E41" s="58" t="s">
        <v>25</v>
      </c>
      <c r="F41" s="1"/>
      <c r="G41" s="1"/>
      <c r="H41" s="58"/>
      <c r="I41" s="58"/>
      <c r="K41" s="24"/>
      <c r="L41" s="60"/>
      <c r="M41" s="60"/>
    </row>
    <row r="42" spans="1:14" x14ac:dyDescent="0.2">
      <c r="A42" s="106">
        <v>19</v>
      </c>
      <c r="B42" s="58" t="s">
        <v>26</v>
      </c>
      <c r="C42" s="24">
        <v>6619</v>
      </c>
      <c r="D42" s="270">
        <v>30</v>
      </c>
      <c r="E42" s="58" t="s">
        <v>26</v>
      </c>
      <c r="I42" s="179"/>
      <c r="K42" s="24"/>
      <c r="L42" s="60"/>
      <c r="M42" s="60"/>
    </row>
    <row r="43" spans="1:14" x14ac:dyDescent="0.2">
      <c r="A43" s="106">
        <v>20</v>
      </c>
      <c r="B43" s="58" t="s">
        <v>27</v>
      </c>
      <c r="C43" s="24">
        <v>6620</v>
      </c>
      <c r="D43" s="269">
        <v>48</v>
      </c>
      <c r="E43" s="58" t="s">
        <v>27</v>
      </c>
      <c r="I43" s="181"/>
      <c r="K43" s="24"/>
      <c r="L43" s="60"/>
      <c r="M43" s="60"/>
    </row>
    <row r="44" spans="1:14" x14ac:dyDescent="0.2">
      <c r="A44" s="106">
        <v>21</v>
      </c>
      <c r="B44" s="58" t="s">
        <v>28</v>
      </c>
      <c r="C44" s="24">
        <v>6621</v>
      </c>
      <c r="D44" s="269">
        <v>45.49</v>
      </c>
      <c r="E44" s="58" t="s">
        <v>28</v>
      </c>
      <c r="I44" s="186"/>
      <c r="K44" s="24"/>
      <c r="L44" s="60"/>
      <c r="M44" s="60"/>
    </row>
    <row r="45" spans="1:14" x14ac:dyDescent="0.2">
      <c r="A45" s="106">
        <v>22</v>
      </c>
      <c r="B45" s="58" t="s">
        <v>29</v>
      </c>
      <c r="C45" s="24">
        <v>6622</v>
      </c>
      <c r="D45" s="269">
        <v>25</v>
      </c>
      <c r="E45" s="58" t="s">
        <v>29</v>
      </c>
      <c r="I45" s="187"/>
      <c r="K45" s="24"/>
      <c r="L45" s="60"/>
      <c r="M45" s="60"/>
    </row>
    <row r="46" spans="1:14" x14ac:dyDescent="0.2">
      <c r="A46" s="106">
        <v>23</v>
      </c>
      <c r="B46" s="58" t="s">
        <v>30</v>
      </c>
      <c r="C46" s="24">
        <v>6623</v>
      </c>
      <c r="D46" s="269">
        <v>44</v>
      </c>
      <c r="E46" s="58" t="s">
        <v>30</v>
      </c>
      <c r="I46" s="189"/>
      <c r="K46" s="24"/>
      <c r="L46" s="60"/>
      <c r="M46" s="60"/>
    </row>
    <row r="47" spans="1:14" x14ac:dyDescent="0.2">
      <c r="A47" s="106">
        <v>24</v>
      </c>
      <c r="B47" s="58" t="s">
        <v>31</v>
      </c>
      <c r="C47" s="24">
        <v>6624</v>
      </c>
      <c r="D47" s="269">
        <v>46</v>
      </c>
      <c r="E47" s="58" t="s">
        <v>31</v>
      </c>
      <c r="F47" s="1"/>
      <c r="G47" s="58"/>
      <c r="H47" s="58"/>
      <c r="I47" s="24"/>
      <c r="J47" s="60"/>
      <c r="K47" s="60"/>
      <c r="L47" s="24"/>
      <c r="M47" s="24"/>
    </row>
    <row r="48" spans="1:14" x14ac:dyDescent="0.2">
      <c r="A48" s="106">
        <v>25</v>
      </c>
      <c r="B48" s="58" t="s">
        <v>32</v>
      </c>
      <c r="C48" s="24">
        <v>6625</v>
      </c>
      <c r="D48" s="269">
        <v>42</v>
      </c>
      <c r="E48" s="58" t="s">
        <v>32</v>
      </c>
    </row>
    <row r="49" spans="1:9" x14ac:dyDescent="0.2">
      <c r="A49" s="106">
        <v>26</v>
      </c>
      <c r="B49" s="58" t="s">
        <v>33</v>
      </c>
      <c r="C49" s="24">
        <v>6626</v>
      </c>
      <c r="D49" s="269">
        <v>41</v>
      </c>
      <c r="E49" s="58" t="s">
        <v>33</v>
      </c>
    </row>
    <row r="50" spans="1:9" x14ac:dyDescent="0.2">
      <c r="A50" s="106">
        <v>27</v>
      </c>
      <c r="B50" s="58" t="s">
        <v>34</v>
      </c>
      <c r="C50" s="24">
        <v>6627</v>
      </c>
      <c r="D50" s="269">
        <v>44</v>
      </c>
      <c r="E50" s="58" t="s">
        <v>34</v>
      </c>
    </row>
    <row r="51" spans="1:9" x14ac:dyDescent="0.2">
      <c r="A51" s="106">
        <v>28</v>
      </c>
      <c r="B51" s="58" t="s">
        <v>35</v>
      </c>
      <c r="C51" s="24">
        <v>6628</v>
      </c>
      <c r="D51" s="269">
        <v>47</v>
      </c>
      <c r="E51" s="58" t="s">
        <v>35</v>
      </c>
    </row>
    <row r="52" spans="1:9" x14ac:dyDescent="0.2">
      <c r="A52" s="106">
        <v>29</v>
      </c>
      <c r="B52" s="58" t="s">
        <v>36</v>
      </c>
      <c r="C52" s="24">
        <v>6629</v>
      </c>
      <c r="D52" s="269">
        <v>42</v>
      </c>
      <c r="E52" s="58" t="s">
        <v>36</v>
      </c>
    </row>
    <row r="53" spans="1:9" x14ac:dyDescent="0.2">
      <c r="A53" s="106">
        <v>30</v>
      </c>
      <c r="B53" s="58" t="s">
        <v>37</v>
      </c>
      <c r="C53" s="24">
        <v>6630</v>
      </c>
      <c r="D53" s="270">
        <v>42</v>
      </c>
      <c r="E53" s="58" t="s">
        <v>37</v>
      </c>
      <c r="H53" s="24"/>
      <c r="I53" s="60"/>
    </row>
    <row r="54" spans="1:9" x14ac:dyDescent="0.2">
      <c r="A54" s="106">
        <v>31</v>
      </c>
      <c r="B54" s="58" t="s">
        <v>38</v>
      </c>
      <c r="C54" s="24">
        <v>6631</v>
      </c>
      <c r="D54" s="269">
        <v>50.5</v>
      </c>
      <c r="E54" s="58" t="s">
        <v>38</v>
      </c>
    </row>
    <row r="55" spans="1:9" x14ac:dyDescent="0.2">
      <c r="A55" s="106">
        <v>32</v>
      </c>
      <c r="B55" s="58" t="s">
        <v>39</v>
      </c>
      <c r="C55" s="24">
        <v>6632</v>
      </c>
      <c r="D55" s="269">
        <v>43</v>
      </c>
      <c r="E55" s="58" t="s">
        <v>39</v>
      </c>
    </row>
    <row r="56" spans="1:9" x14ac:dyDescent="0.2">
      <c r="A56" s="106">
        <v>33</v>
      </c>
      <c r="B56" s="58" t="s">
        <v>40</v>
      </c>
      <c r="C56" s="24">
        <v>6633</v>
      </c>
      <c r="D56" s="269">
        <v>35</v>
      </c>
      <c r="E56" s="58" t="s">
        <v>40</v>
      </c>
    </row>
    <row r="57" spans="1:9" x14ac:dyDescent="0.2">
      <c r="A57" s="106">
        <v>34</v>
      </c>
      <c r="B57" s="58" t="s">
        <v>41</v>
      </c>
      <c r="C57" s="24">
        <v>6634</v>
      </c>
      <c r="D57" s="269">
        <v>32</v>
      </c>
      <c r="E57" s="58" t="s">
        <v>41</v>
      </c>
    </row>
    <row r="58" spans="1:9" x14ac:dyDescent="0.2">
      <c r="A58" s="106">
        <v>35</v>
      </c>
      <c r="B58" s="58" t="s">
        <v>42</v>
      </c>
      <c r="C58" s="24">
        <v>6635</v>
      </c>
      <c r="D58" s="269">
        <v>40</v>
      </c>
      <c r="E58" s="58" t="s">
        <v>42</v>
      </c>
    </row>
    <row r="59" spans="1:9" x14ac:dyDescent="0.2">
      <c r="A59" s="106">
        <v>36</v>
      </c>
      <c r="B59" s="58" t="s">
        <v>43</v>
      </c>
      <c r="C59" s="24">
        <v>6636</v>
      </c>
      <c r="D59" s="270">
        <v>49</v>
      </c>
      <c r="E59" s="58" t="s">
        <v>43</v>
      </c>
    </row>
    <row r="60" spans="1:9" x14ac:dyDescent="0.2">
      <c r="A60" s="106">
        <v>37</v>
      </c>
      <c r="B60" s="58" t="s">
        <v>44</v>
      </c>
      <c r="C60" s="24">
        <v>6637</v>
      </c>
      <c r="D60" s="269">
        <v>39</v>
      </c>
      <c r="E60" s="58" t="s">
        <v>44</v>
      </c>
    </row>
    <row r="61" spans="1:9" x14ac:dyDescent="0.2">
      <c r="A61" s="106">
        <v>38</v>
      </c>
      <c r="B61" s="58" t="s">
        <v>45</v>
      </c>
      <c r="C61" s="24">
        <v>6638</v>
      </c>
      <c r="D61" s="269">
        <v>39</v>
      </c>
      <c r="E61" s="58" t="s">
        <v>45</v>
      </c>
    </row>
    <row r="62" spans="1:9" x14ac:dyDescent="0.2">
      <c r="A62" s="106">
        <v>39</v>
      </c>
      <c r="B62" s="58" t="s">
        <v>46</v>
      </c>
      <c r="C62" s="24">
        <v>6639</v>
      </c>
      <c r="D62" s="269">
        <v>44</v>
      </c>
      <c r="E62" s="58" t="s">
        <v>46</v>
      </c>
    </row>
    <row r="63" spans="1:9" x14ac:dyDescent="0.2">
      <c r="A63" s="106">
        <v>40</v>
      </c>
      <c r="B63" s="58" t="s">
        <v>47</v>
      </c>
      <c r="C63" s="24">
        <v>6640</v>
      </c>
      <c r="D63" s="269">
        <v>44</v>
      </c>
      <c r="E63" s="58" t="s">
        <v>47</v>
      </c>
    </row>
    <row r="64" spans="1:9" x14ac:dyDescent="0.2">
      <c r="A64" s="106">
        <v>41</v>
      </c>
      <c r="B64" s="58" t="s">
        <v>48</v>
      </c>
      <c r="C64" s="24">
        <v>6641</v>
      </c>
      <c r="D64" s="269">
        <v>40</v>
      </c>
      <c r="E64" s="58" t="s">
        <v>48</v>
      </c>
    </row>
    <row r="65" spans="1:5" x14ac:dyDescent="0.2">
      <c r="A65" s="106">
        <v>42</v>
      </c>
      <c r="B65" s="58" t="s">
        <v>49</v>
      </c>
      <c r="C65" s="24">
        <v>6642</v>
      </c>
      <c r="D65" s="270">
        <v>27</v>
      </c>
      <c r="E65" s="58" t="s">
        <v>49</v>
      </c>
    </row>
    <row r="66" spans="1:5" x14ac:dyDescent="0.2">
      <c r="A66" s="106">
        <v>43</v>
      </c>
      <c r="B66" s="58" t="s">
        <v>50</v>
      </c>
      <c r="C66" s="24">
        <v>6643</v>
      </c>
      <c r="D66" s="269">
        <v>50</v>
      </c>
      <c r="E66" s="58" t="s">
        <v>50</v>
      </c>
    </row>
    <row r="67" spans="1:5" x14ac:dyDescent="0.2">
      <c r="A67" s="106">
        <v>44</v>
      </c>
      <c r="B67" s="58" t="s">
        <v>51</v>
      </c>
      <c r="C67" s="24">
        <v>6644</v>
      </c>
      <c r="D67" s="269">
        <v>45.5</v>
      </c>
      <c r="E67" s="58" t="s">
        <v>51</v>
      </c>
    </row>
    <row r="68" spans="1:5" x14ac:dyDescent="0.2">
      <c r="A68" s="106">
        <v>45</v>
      </c>
      <c r="B68" s="58" t="s">
        <v>52</v>
      </c>
      <c r="C68" s="24">
        <v>6645</v>
      </c>
      <c r="D68" s="269">
        <v>37</v>
      </c>
      <c r="E68" s="58" t="s">
        <v>52</v>
      </c>
    </row>
    <row r="69" spans="1:5" x14ac:dyDescent="0.2">
      <c r="B69" s="106">
        <v>0</v>
      </c>
      <c r="C69" s="90">
        <v>0</v>
      </c>
      <c r="D69" s="106">
        <v>0</v>
      </c>
    </row>
    <row r="71" spans="1:5" ht="12.75" x14ac:dyDescent="0.2">
      <c r="A71" s="105" t="s">
        <v>129</v>
      </c>
    </row>
    <row r="73" spans="1:5" x14ac:dyDescent="0.2">
      <c r="A73" s="108" t="s">
        <v>90</v>
      </c>
    </row>
    <row r="75" spans="1:5" x14ac:dyDescent="0.2">
      <c r="A75" s="107" t="s">
        <v>0</v>
      </c>
    </row>
    <row r="77" spans="1:5" x14ac:dyDescent="0.2">
      <c r="A77" s="106" t="s">
        <v>1</v>
      </c>
      <c r="C77" s="111">
        <v>4.2500000000000003E-2</v>
      </c>
    </row>
    <row r="79" spans="1:5" x14ac:dyDescent="0.2">
      <c r="A79" s="106" t="s">
        <v>102</v>
      </c>
      <c r="C79" s="177">
        <v>5000</v>
      </c>
    </row>
  </sheetData>
  <mergeCells count="1">
    <mergeCell ref="F13:H13"/>
  </mergeCells>
  <phoneticPr fontId="3" type="noConversion"/>
  <pageMargins left="0.78740157480314965" right="0.78740157480314965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Calculette AF ICC 2025</vt:lpstr>
      <vt:lpstr>Calculette AF IFD 2025</vt:lpstr>
      <vt:lpstr>AF Data</vt:lpstr>
      <vt:lpstr>'Calculette AF ICC 2025'!Zone_d_impression</vt:lpstr>
      <vt:lpstr>'Calculette AF IFD 2025'!Zone_d_impression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AFC</dc:creator>
  <cp:lastModifiedBy>Guglielmetti Barbara (DF)</cp:lastModifiedBy>
  <cp:lastPrinted>2025-03-25T10:10:52Z</cp:lastPrinted>
  <dcterms:created xsi:type="dcterms:W3CDTF">2007-08-30T10:14:47Z</dcterms:created>
  <dcterms:modified xsi:type="dcterms:W3CDTF">2025-07-10T07:50:37Z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-1145744432</vt:i4>
  </property>
  <property fmtid="{D5CDD505-2E9C-101B-9397-08002B2CF9AE}" pid="3" name="_NewReviewCycle">
    <vt:lpwstr/>
  </property>
  <property fmtid="{D5CDD505-2E9C-101B-9397-08002B2CF9AE}" pid="4" name="_EmailSubject">
    <vt:lpwstr>Mise à jour du site Internet concernant la calculette d'impôt PM 2025 /  Barèmes et centimes communaux 2021 - 2025</vt:lpwstr>
  </property>
  <property fmtid="{D5CDD505-2E9C-101B-9397-08002B2CF9AE}" pid="5" name="_AuthorEmail">
    <vt:lpwstr>barbara.guglielmetti@etat.ge.ch</vt:lpwstr>
  </property>
  <property fmtid="{D5CDD505-2E9C-101B-9397-08002B2CF9AE}" pid="6" name="_AuthorEmailDisplayName">
    <vt:lpwstr>Guglielmetti Barbara (DF)</vt:lpwstr>
  </property>
</Properties>
</file>