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UO2329\14_service_PM\IT\Excel\Calculettes\"/>
    </mc:Choice>
  </mc:AlternateContent>
  <bookViews>
    <workbookView xWindow="12585" yWindow="-15" windowWidth="12570" windowHeight="12870"/>
  </bookViews>
  <sheets>
    <sheet name="Calculette AF ICC 2022" sheetId="10" r:id="rId1"/>
    <sheet name="Calculette AF IFD 2022" sheetId="11" r:id="rId2"/>
    <sheet name="AF Data" sheetId="12" state="hidden" r:id="rId3"/>
  </sheets>
  <externalReferences>
    <externalReference r:id="rId4"/>
  </externalReferences>
  <definedNames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1</definedName>
    <definedName name="solver_tim" hidden="1">100</definedName>
    <definedName name="solver_tmp" hidden="1">[1]D2!$F$40,[1]D2!$F$24,[1]D2!$F$32,[1]D2!$F$43,[1]D2!$F$38,[1]D2!$F$20,[1]D2!$F$22,[1]D2!$F$28,[1]D2!$F$30</definedName>
    <definedName name="solver_tol" hidden="1">0.05</definedName>
    <definedName name="solver_typ" hidden="1">3</definedName>
    <definedName name="solver_val" hidden="1">0</definedName>
    <definedName name="_xlnm.Print_Area" localSheetId="0">'Calculette AF ICC 2022'!$A$1:$T$71</definedName>
    <definedName name="_xlnm.Print_Area" localSheetId="1">'Calculette AF IFD 2022'!$A$1:$V$29</definedName>
  </definedNames>
  <calcPr calcId="162913" iterate="1"/>
</workbook>
</file>

<file path=xl/calcChain.xml><?xml version="1.0" encoding="utf-8"?>
<calcChain xmlns="http://schemas.openxmlformats.org/spreadsheetml/2006/main">
  <c r="Q36" i="10" l="1"/>
  <c r="F28" i="12" l="1"/>
  <c r="G35" i="10" l="1"/>
  <c r="G23" i="10"/>
  <c r="O23" i="10" l="1"/>
  <c r="O28" i="10" l="1"/>
  <c r="O42" i="10"/>
  <c r="F29" i="12"/>
  <c r="N35" i="10"/>
  <c r="O38" i="10"/>
  <c r="O24" i="10"/>
  <c r="T50" i="10"/>
  <c r="T48" i="10"/>
  <c r="H20" i="11"/>
  <c r="O20" i="11" s="1"/>
  <c r="J27" i="10"/>
  <c r="E9" i="10"/>
  <c r="H28" i="12"/>
  <c r="G29" i="12"/>
  <c r="L15" i="12"/>
  <c r="N15" i="12" s="1"/>
  <c r="L16" i="12"/>
  <c r="L17" i="12"/>
  <c r="L18" i="12"/>
  <c r="L19" i="12"/>
  <c r="L20" i="12"/>
  <c r="L21" i="12"/>
  <c r="L22" i="12"/>
  <c r="N16" i="12" l="1"/>
  <c r="N17" i="12" s="1"/>
  <c r="N18" i="12" s="1"/>
  <c r="N19" i="12" s="1"/>
  <c r="N20" i="12" s="1"/>
  <c r="N21" i="12" s="1"/>
  <c r="N22" i="12" s="1"/>
  <c r="R20" i="11"/>
  <c r="R22" i="11" s="1"/>
  <c r="T52" i="10"/>
  <c r="H29" i="12"/>
  <c r="H30" i="12" s="1"/>
  <c r="F30" i="12"/>
  <c r="K27" i="10"/>
  <c r="J41" i="10"/>
  <c r="G30" i="12" l="1"/>
  <c r="O35" i="10" s="1"/>
  <c r="Q35" i="10" s="1"/>
  <c r="O27" i="10"/>
  <c r="O41" i="10" s="1"/>
  <c r="Q23" i="10"/>
  <c r="K41" i="10"/>
  <c r="G27" i="10" l="1"/>
  <c r="Q27" i="10" s="1"/>
  <c r="G24" i="10"/>
  <c r="Q24" i="10" s="1"/>
  <c r="T24" i="10" s="1"/>
  <c r="Q37" i="10" l="1"/>
  <c r="G28" i="10"/>
  <c r="Q28" i="10" s="1"/>
  <c r="T28" i="10" s="1"/>
  <c r="T30" i="10" s="1"/>
  <c r="G38" i="10" l="1"/>
  <c r="Q38" i="10" s="1"/>
  <c r="T38" i="10" s="1"/>
  <c r="G41" i="10"/>
  <c r="Q41" i="10" s="1"/>
  <c r="G42" i="10" l="1"/>
  <c r="Q42" i="10" s="1"/>
  <c r="T42" i="10" s="1"/>
  <c r="T44" i="10" s="1"/>
  <c r="T54" i="10" s="1"/>
</calcChain>
</file>

<file path=xl/sharedStrings.xml><?xml version="1.0" encoding="utf-8"?>
<sst xmlns="http://schemas.openxmlformats.org/spreadsheetml/2006/main" count="223" uniqueCount="121">
  <si>
    <t>Impôt sur le bénéfice</t>
  </si>
  <si>
    <t>Taux de base</t>
  </si>
  <si>
    <t>Centimes additionnels cantonaux</t>
  </si>
  <si>
    <t>Impôt sur le capital</t>
  </si>
  <si>
    <t>Taux de base (ordinaire)</t>
  </si>
  <si>
    <t>Impôt sur le bénéfice et impôt sur le capital</t>
  </si>
  <si>
    <t>Fonds de péréquation</t>
  </si>
  <si>
    <t>Centimes additionnels communaux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</si>
  <si>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</si>
  <si>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</si>
  <si>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</si>
  <si>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</si>
  <si>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</si>
  <si>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</si>
  <si>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</si>
  <si>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</si>
  <si>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</si>
  <si>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</si>
  <si>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</si>
  <si>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</si>
  <si>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</si>
  <si>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</si>
  <si>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</si>
  <si>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</si>
  <si>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</si>
  <si>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</si>
  <si>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</si>
  <si>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</si>
  <si>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</si>
  <si>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</si>
  <si>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</si>
  <si>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</si>
  <si>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</si>
  <si>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</si>
  <si>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</si>
  <si>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</si>
  <si>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</si>
  <si>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</si>
  <si>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</si>
  <si>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</si>
  <si>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</si>
  <si>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</si>
  <si>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</si>
  <si>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</si>
  <si>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</si>
  <si>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</si>
  <si>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</si>
  <si>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</si>
  <si>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</si>
  <si>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</si>
  <si>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</si>
  <si>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</si>
  <si>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</si>
  <si>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Période fiscale:</t>
  </si>
  <si>
    <t>-</t>
  </si>
  <si>
    <t>Bénéfice net total</t>
  </si>
  <si>
    <t>CHF</t>
  </si>
  <si>
    <t>Bénéfice net imposable dans le canton</t>
  </si>
  <si>
    <t>Capital propre imposable dans le canton</t>
  </si>
  <si>
    <t>Part du bénéfice net imposable dans le canton exonérée</t>
  </si>
  <si>
    <t>Part du capital propre imposable dans le canton exonérée</t>
  </si>
  <si>
    <t>Base de calcul</t>
  </si>
  <si>
    <t xml:space="preserve">  Commune(s)</t>
  </si>
  <si>
    <t>Taux</t>
  </si>
  <si>
    <t>Total</t>
  </si>
  <si>
    <t>Impôt cantonal</t>
  </si>
  <si>
    <t>Sous-total</t>
  </si>
  <si>
    <t>Centimes additionnels</t>
  </si>
  <si>
    <t>Impôt communal</t>
  </si>
  <si>
    <t>Jours</t>
  </si>
  <si>
    <t>Impôt immobilier complémentaire</t>
  </si>
  <si>
    <t>Immeubles loués</t>
  </si>
  <si>
    <t>Immeubles occupés</t>
  </si>
  <si>
    <t>TOTAL I - IMPÔTS CANTONAUX ET COMMUNAUX</t>
  </si>
  <si>
    <t xml:space="preserve"> -</t>
  </si>
  <si>
    <t>Bénéfice net imposable en Suisse</t>
  </si>
  <si>
    <t>Part du bénéfice net imposable en Suisse exonérée</t>
  </si>
  <si>
    <t>TOTAL</t>
  </si>
  <si>
    <t>Commune:</t>
  </si>
  <si>
    <t>Bases légales</t>
  </si>
  <si>
    <t>RSG</t>
  </si>
  <si>
    <t>D 3 15</t>
  </si>
  <si>
    <t>D 3 05</t>
  </si>
  <si>
    <t>D 3 05.30</t>
  </si>
  <si>
    <t>D 3 05.04</t>
  </si>
  <si>
    <t>Références</t>
  </si>
  <si>
    <t>Art. 295 de la Loi sur les contributions publiques (LCP)</t>
  </si>
  <si>
    <t>Art. 12 du Règlement d'application de diverses dispositions de la loi générale sur les contributions publiques</t>
  </si>
  <si>
    <t>Art. 76 et 77 de la Loi générale sur les contributions publiques (LCP)</t>
  </si>
  <si>
    <t>RS</t>
  </si>
  <si>
    <t>Associations et fondations</t>
  </si>
  <si>
    <t>Capital propre total</t>
  </si>
  <si>
    <t>Art. 68 ou 71 Loi fédérale sur l'impôt fédéral direct (LIFD)</t>
  </si>
  <si>
    <t>taux de la tranche</t>
  </si>
  <si>
    <t>Impôt maximum de la tranche</t>
  </si>
  <si>
    <t>Impôt total</t>
  </si>
  <si>
    <t>à</t>
  </si>
  <si>
    <t>Barème impôt sur le capital</t>
  </si>
  <si>
    <t>Capital (tranche)</t>
  </si>
  <si>
    <t>tranche</t>
  </si>
  <si>
    <t>taux</t>
  </si>
  <si>
    <t>impôt</t>
  </si>
  <si>
    <t>Calcul du taux d'imposition de base ordinaire ICC:</t>
  </si>
  <si>
    <t>Pas d'impôt si inférieur à</t>
  </si>
  <si>
    <t>Réduction de l'impôt sur le capital</t>
  </si>
  <si>
    <t>Art. 36A de la Loi sur l'imposition des personnes morales (LIPM)</t>
  </si>
  <si>
    <t>République et Canton de Genève</t>
  </si>
  <si>
    <t>Département des finances</t>
  </si>
  <si>
    <t>Administration fiscale cantonale</t>
  </si>
  <si>
    <t>et des ressources humaines</t>
  </si>
  <si>
    <t>Art. 25 de la Loi sur l'imposition des personnes morales (LIPM)</t>
  </si>
  <si>
    <t>Art. 36 de la Loi sur l'imposition des personnes morales (LIPM)</t>
  </si>
  <si>
    <t>Art. 3 lettre a de la Loi sur les centimes additionnels cantonaux (LCACant)</t>
  </si>
  <si>
    <t>D 3 07</t>
  </si>
  <si>
    <t>Art. 3 lettre b de la Loi sur les centimes additionnels cantonaux (LCACant)</t>
  </si>
  <si>
    <t>Art.293 lettre B de la Loi générale sur les contributions publiques (LCP)</t>
  </si>
  <si>
    <t>Arrêté approuvant le nombre des centimes additionnels à percevoir pour l'année 2021 par les communes du canton de Genève</t>
  </si>
  <si>
    <r>
      <t xml:space="preserve">Calcul de l'impôt cantonal et communal </t>
    </r>
    <r>
      <rPr>
        <b/>
        <sz val="12"/>
        <color indexed="51"/>
        <rFont val="Arial"/>
        <family val="2"/>
      </rPr>
      <t>2022</t>
    </r>
    <r>
      <rPr>
        <b/>
        <sz val="12"/>
        <color indexed="12"/>
        <rFont val="Arial"/>
        <family val="2"/>
      </rPr>
      <t xml:space="preserve">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 et le capital et de l'impôt immobilier complémentaire</t>
    </r>
  </si>
  <si>
    <r>
      <t xml:space="preserve">Calcul de l'impôt fédéral direct </t>
    </r>
    <r>
      <rPr>
        <b/>
        <sz val="12"/>
        <color indexed="51"/>
        <rFont val="Arial"/>
        <family val="2"/>
      </rPr>
      <t>2022</t>
    </r>
    <r>
      <rPr>
        <b/>
        <sz val="12"/>
        <color indexed="12"/>
        <rFont val="Arial"/>
        <family val="2"/>
      </rPr>
      <t xml:space="preserve">  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</t>
    </r>
  </si>
  <si>
    <t>Impôt cantonal et communal 2022</t>
  </si>
  <si>
    <t>Impôt fédéral direct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</si>
</sst>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43" formatCode="_ * #,##0.00_ ;_ * \-#,##0.00_ ;_ * &quot;-&quot;??_ ;_ @_ "/>
    <numFmt numFmtId="164" formatCode="0.000%"/>
    <numFmt numFmtId="165" formatCode="0.0%"/>
    <numFmt numFmtId="166" formatCode="0.00000%"/>
    <numFmt numFmtId="167" formatCode="#,##0.00;[Red]#,##0.00"/>
    <numFmt numFmtId="168" formatCode="#,##0;[Red]#,##0"/>
    <numFmt numFmtId="169" formatCode="[$-100C]d/\ mmmm\ yyyy;@"/>
    <numFmt numFmtId="170" formatCode="dd/mm/yyyy;@"/>
    <numFmt numFmtId="171" formatCode="_ * #,##0_ ;_ * \-#,##0_ ;_ * &quot;-&quot;??_ ;_ @_ "/>
  </numFmts>
  <fonts count="26" x14ac:knownFonts="1">
    <font>
      <sz val="11"/>
      <name val="Arial"/>
    </font>
    <font>
      <sz val="10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i/>
      <strike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5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3"/>
      </left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3"/>
      </left>
      <right/>
      <top style="medium">
        <color indexed="63"/>
      </top>
      <bottom style="hair">
        <color indexed="64"/>
      </bottom>
      <diagonal/>
    </border>
    <border>
      <left/>
      <right/>
      <top style="medium">
        <color indexed="63"/>
      </top>
      <bottom style="hair">
        <color indexed="64"/>
      </bottom>
      <diagonal/>
    </border>
    <border>
      <left/>
      <right style="thin">
        <color indexed="22"/>
      </right>
      <top style="medium">
        <color indexed="63"/>
      </top>
      <bottom style="hair">
        <color indexed="64"/>
      </bottom>
      <diagonal/>
    </border>
    <border>
      <left style="medium">
        <color indexed="63"/>
      </left>
      <right/>
      <top style="medium">
        <color indexed="63"/>
      </top>
      <bottom style="thin">
        <color indexed="22"/>
      </bottom>
      <diagonal/>
    </border>
    <border>
      <left/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2" applyFont="1" applyProtection="1">
      <protection hidden="1"/>
    </xf>
    <xf numFmtId="168" fontId="3" fillId="0" borderId="0" xfId="2" applyNumberFormat="1" applyFont="1" applyProtection="1">
      <protection hidden="1"/>
    </xf>
    <xf numFmtId="10" fontId="3" fillId="0" borderId="0" xfId="2" applyNumberFormat="1" applyFont="1" applyProtection="1">
      <protection hidden="1"/>
    </xf>
    <xf numFmtId="167" fontId="3" fillId="0" borderId="0" xfId="2" applyNumberFormat="1" applyFont="1" applyProtection="1">
      <protection hidden="1"/>
    </xf>
    <xf numFmtId="0" fontId="3" fillId="0" borderId="0" xfId="2" applyFont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right"/>
      <protection hidden="1"/>
    </xf>
    <xf numFmtId="0" fontId="10" fillId="2" borderId="0" xfId="2" applyFont="1" applyFill="1" applyProtection="1">
      <protection hidden="1"/>
    </xf>
    <xf numFmtId="0" fontId="3" fillId="2" borderId="0" xfId="2" applyFont="1" applyFill="1" applyProtection="1">
      <protection hidden="1"/>
    </xf>
    <xf numFmtId="168" fontId="3" fillId="2" borderId="0" xfId="2" applyNumberFormat="1" applyFont="1" applyFill="1" applyProtection="1">
      <protection hidden="1"/>
    </xf>
    <xf numFmtId="10" fontId="3" fillId="2" borderId="0" xfId="2" applyNumberFormat="1" applyFont="1" applyFill="1" applyProtection="1">
      <protection hidden="1"/>
    </xf>
    <xf numFmtId="167" fontId="3" fillId="2" borderId="0" xfId="2" applyNumberFormat="1" applyFont="1" applyFill="1" applyProtection="1"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Protection="1">
      <protection hidden="1"/>
    </xf>
    <xf numFmtId="169" fontId="5" fillId="0" borderId="0" xfId="2" applyNumberFormat="1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left"/>
      <protection hidden="1"/>
    </xf>
    <xf numFmtId="168" fontId="3" fillId="0" borderId="0" xfId="2" applyNumberFormat="1" applyFont="1" applyAlignment="1" applyProtection="1">
      <alignment horizontal="right"/>
      <protection hidden="1"/>
    </xf>
    <xf numFmtId="10" fontId="3" fillId="0" borderId="0" xfId="2" applyNumberFormat="1" applyFont="1" applyAlignment="1" applyProtection="1">
      <alignment horizontal="right"/>
      <protection hidden="1"/>
    </xf>
    <xf numFmtId="167" fontId="3" fillId="0" borderId="0" xfId="2" applyNumberFormat="1" applyFont="1" applyAlignment="1" applyProtection="1">
      <alignment horizontal="right"/>
      <protection hidden="1"/>
    </xf>
    <xf numFmtId="168" fontId="3" fillId="2" borderId="0" xfId="2" applyNumberFormat="1" applyFont="1" applyFill="1" applyAlignment="1" applyProtection="1">
      <alignment horizontal="right"/>
      <protection hidden="1"/>
    </xf>
    <xf numFmtId="10" fontId="3" fillId="2" borderId="0" xfId="2" applyNumberFormat="1" applyFont="1" applyFill="1" applyAlignment="1" applyProtection="1">
      <alignment horizontal="right"/>
      <protection hidden="1"/>
    </xf>
    <xf numFmtId="167" fontId="3" fillId="2" borderId="0" xfId="2" applyNumberFormat="1" applyFont="1" applyFill="1" applyAlignment="1" applyProtection="1">
      <alignment horizontal="right"/>
      <protection hidden="1"/>
    </xf>
    <xf numFmtId="167" fontId="11" fillId="0" borderId="0" xfId="2" applyNumberFormat="1" applyFont="1" applyProtection="1">
      <protection hidden="1"/>
    </xf>
    <xf numFmtId="0" fontId="10" fillId="0" borderId="0" xfId="2" applyFont="1" applyProtection="1">
      <protection hidden="1"/>
    </xf>
    <xf numFmtId="0" fontId="3" fillId="0" borderId="0" xfId="2" applyFont="1" applyBorder="1" applyProtection="1">
      <protection hidden="1"/>
    </xf>
    <xf numFmtId="0" fontId="3" fillId="0" borderId="1" xfId="2" applyFont="1" applyBorder="1" applyProtection="1">
      <protection hidden="1"/>
    </xf>
    <xf numFmtId="168" fontId="3" fillId="0" borderId="1" xfId="2" applyNumberFormat="1" applyFont="1" applyBorder="1" applyProtection="1">
      <protection hidden="1"/>
    </xf>
    <xf numFmtId="10" fontId="3" fillId="0" borderId="1" xfId="2" applyNumberFormat="1" applyFont="1" applyBorder="1" applyProtection="1">
      <protection hidden="1"/>
    </xf>
    <xf numFmtId="0" fontId="11" fillId="0" borderId="1" xfId="2" applyNumberFormat="1" applyFont="1" applyBorder="1" applyProtection="1">
      <protection hidden="1"/>
    </xf>
    <xf numFmtId="168" fontId="3" fillId="0" borderId="1" xfId="2" applyNumberFormat="1" applyFont="1" applyBorder="1" applyAlignment="1" applyProtection="1">
      <alignment horizontal="right"/>
      <protection hidden="1"/>
    </xf>
    <xf numFmtId="10" fontId="3" fillId="0" borderId="1" xfId="2" applyNumberFormat="1" applyFont="1" applyBorder="1" applyAlignment="1" applyProtection="1">
      <alignment horizontal="right"/>
      <protection hidden="1"/>
    </xf>
    <xf numFmtId="167" fontId="3" fillId="0" borderId="0" xfId="2" applyNumberFormat="1" applyFont="1" applyBorder="1" applyAlignment="1" applyProtection="1">
      <alignment horizontal="right"/>
      <protection hidden="1"/>
    </xf>
    <xf numFmtId="0" fontId="12" fillId="0" borderId="1" xfId="2" applyFont="1" applyBorder="1" applyProtection="1">
      <protection hidden="1"/>
    </xf>
    <xf numFmtId="0" fontId="3" fillId="0" borderId="2" xfId="2" applyFont="1" applyBorder="1" applyProtection="1">
      <protection hidden="1"/>
    </xf>
    <xf numFmtId="168" fontId="3" fillId="0" borderId="2" xfId="2" applyNumberFormat="1" applyFont="1" applyBorder="1" applyProtection="1">
      <protection hidden="1"/>
    </xf>
    <xf numFmtId="0" fontId="11" fillId="0" borderId="2" xfId="2" applyNumberFormat="1" applyFont="1" applyBorder="1" applyProtection="1">
      <protection hidden="1"/>
    </xf>
    <xf numFmtId="168" fontId="3" fillId="0" borderId="2" xfId="2" applyNumberFormat="1" applyFont="1" applyBorder="1" applyAlignment="1" applyProtection="1">
      <alignment horizontal="right"/>
      <protection hidden="1"/>
    </xf>
    <xf numFmtId="0" fontId="3" fillId="0" borderId="1" xfId="2" applyFont="1" applyFill="1" applyBorder="1" applyProtection="1">
      <protection hidden="1"/>
    </xf>
    <xf numFmtId="168" fontId="3" fillId="0" borderId="1" xfId="2" applyNumberFormat="1" applyFont="1" applyFill="1" applyBorder="1" applyProtection="1">
      <protection hidden="1"/>
    </xf>
    <xf numFmtId="0" fontId="11" fillId="0" borderId="1" xfId="2" applyNumberFormat="1" applyFont="1" applyFill="1" applyBorder="1" applyProtection="1">
      <protection hidden="1"/>
    </xf>
    <xf numFmtId="167" fontId="3" fillId="0" borderId="1" xfId="2" applyNumberFormat="1" applyFont="1" applyFill="1" applyBorder="1" applyAlignment="1" applyProtection="1">
      <alignment horizontal="right"/>
      <protection hidden="1"/>
    </xf>
    <xf numFmtId="168" fontId="3" fillId="0" borderId="1" xfId="2" applyNumberFormat="1" applyFont="1" applyFill="1" applyBorder="1" applyAlignment="1" applyProtection="1">
      <alignment horizontal="right"/>
      <protection hidden="1"/>
    </xf>
    <xf numFmtId="167" fontId="3" fillId="0" borderId="0" xfId="2" applyNumberFormat="1" applyFont="1" applyFill="1" applyAlignment="1" applyProtection="1">
      <alignment horizontal="right"/>
      <protection hidden="1"/>
    </xf>
    <xf numFmtId="0" fontId="5" fillId="0" borderId="0" xfId="2" applyFont="1" applyFill="1" applyProtection="1">
      <protection hidden="1"/>
    </xf>
    <xf numFmtId="0" fontId="3" fillId="0" borderId="2" xfId="2" applyFont="1" applyFill="1" applyBorder="1" applyProtection="1">
      <protection hidden="1"/>
    </xf>
    <xf numFmtId="168" fontId="3" fillId="0" borderId="2" xfId="2" applyNumberFormat="1" applyFont="1" applyFill="1" applyBorder="1" applyProtection="1">
      <protection hidden="1"/>
    </xf>
    <xf numFmtId="0" fontId="11" fillId="0" borderId="2" xfId="2" applyNumberFormat="1" applyFont="1" applyFill="1" applyBorder="1" applyProtection="1">
      <protection hidden="1"/>
    </xf>
    <xf numFmtId="168" fontId="3" fillId="0" borderId="2" xfId="2" applyNumberFormat="1" applyFont="1" applyFill="1" applyBorder="1" applyAlignment="1" applyProtection="1">
      <alignment horizontal="right"/>
      <protection hidden="1"/>
    </xf>
    <xf numFmtId="0" fontId="3" fillId="0" borderId="0" xfId="2" applyFont="1" applyFill="1" applyBorder="1" applyProtection="1">
      <protection hidden="1"/>
    </xf>
    <xf numFmtId="0" fontId="10" fillId="0" borderId="3" xfId="2" applyFont="1" applyBorder="1" applyProtection="1">
      <protection hidden="1"/>
    </xf>
    <xf numFmtId="0" fontId="3" fillId="0" borderId="3" xfId="2" applyFont="1" applyBorder="1" applyProtection="1">
      <protection hidden="1"/>
    </xf>
    <xf numFmtId="168" fontId="3" fillId="0" borderId="3" xfId="2" applyNumberFormat="1" applyFont="1" applyBorder="1" applyProtection="1">
      <protection hidden="1"/>
    </xf>
    <xf numFmtId="10" fontId="3" fillId="0" borderId="3" xfId="2" applyNumberFormat="1" applyFont="1" applyBorder="1" applyProtection="1">
      <protection hidden="1"/>
    </xf>
    <xf numFmtId="167" fontId="3" fillId="0" borderId="3" xfId="2" applyNumberFormat="1" applyFont="1" applyBorder="1" applyProtection="1">
      <protection hidden="1"/>
    </xf>
    <xf numFmtId="167" fontId="11" fillId="0" borderId="3" xfId="2" applyNumberFormat="1" applyFont="1" applyBorder="1" applyProtection="1">
      <protection hidden="1"/>
    </xf>
    <xf numFmtId="0" fontId="3" fillId="0" borderId="3" xfId="2" applyFont="1" applyBorder="1" applyAlignment="1" applyProtection="1">
      <alignment horizontal="right"/>
      <protection hidden="1"/>
    </xf>
    <xf numFmtId="167" fontId="11" fillId="2" borderId="0" xfId="2" applyNumberFormat="1" applyFont="1" applyFill="1" applyProtection="1">
      <protection hidden="1"/>
    </xf>
    <xf numFmtId="0" fontId="3" fillId="0" borderId="1" xfId="2" applyNumberFormat="1" applyFont="1" applyFill="1" applyBorder="1" applyAlignment="1" applyProtection="1">
      <protection hidden="1"/>
    </xf>
    <xf numFmtId="168" fontId="3" fillId="0" borderId="0" xfId="2" applyNumberFormat="1" applyFont="1" applyBorder="1" applyProtection="1">
      <protection hidden="1"/>
    </xf>
    <xf numFmtId="10" fontId="3" fillId="0" borderId="0" xfId="2" applyNumberFormat="1" applyFont="1" applyBorder="1" applyProtection="1">
      <protection hidden="1"/>
    </xf>
    <xf numFmtId="167" fontId="3" fillId="0" borderId="0" xfId="2" applyNumberFormat="1" applyFont="1" applyBorder="1" applyProtection="1">
      <protection hidden="1"/>
    </xf>
    <xf numFmtId="0" fontId="11" fillId="0" borderId="0" xfId="2" applyNumberFormat="1" applyFont="1" applyBorder="1" applyProtection="1">
      <protection hidden="1"/>
    </xf>
    <xf numFmtId="168" fontId="3" fillId="0" borderId="0" xfId="2" applyNumberFormat="1" applyFont="1" applyBorder="1" applyAlignment="1" applyProtection="1">
      <alignment horizontal="right"/>
      <protection hidden="1"/>
    </xf>
    <xf numFmtId="10" fontId="3" fillId="0" borderId="0" xfId="2" applyNumberFormat="1" applyFont="1" applyBorder="1" applyAlignment="1" applyProtection="1">
      <alignment horizontal="right"/>
      <protection hidden="1"/>
    </xf>
    <xf numFmtId="167" fontId="10" fillId="0" borderId="0" xfId="2" applyNumberFormat="1" applyFont="1" applyBorder="1" applyAlignment="1" applyProtection="1">
      <alignment horizontal="right"/>
      <protection hidden="1"/>
    </xf>
    <xf numFmtId="168" fontId="3" fillId="0" borderId="0" xfId="2" applyNumberFormat="1" applyFont="1" applyFill="1" applyProtection="1">
      <protection hidden="1"/>
    </xf>
    <xf numFmtId="10" fontId="3" fillId="0" borderId="0" xfId="2" applyNumberFormat="1" applyFont="1" applyFill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0" fontId="3" fillId="0" borderId="0" xfId="2" applyNumberFormat="1" applyFont="1" applyFill="1" applyBorder="1" applyProtection="1">
      <protection hidden="1"/>
    </xf>
    <xf numFmtId="0" fontId="3" fillId="3" borderId="0" xfId="2" applyFont="1" applyFill="1" applyProtection="1">
      <protection hidden="1"/>
    </xf>
    <xf numFmtId="168" fontId="3" fillId="3" borderId="0" xfId="2" applyNumberFormat="1" applyFont="1" applyFill="1" applyProtection="1">
      <protection hidden="1"/>
    </xf>
    <xf numFmtId="167" fontId="11" fillId="3" borderId="0" xfId="2" applyNumberFormat="1" applyFont="1" applyFill="1" applyProtection="1">
      <protection hidden="1"/>
    </xf>
    <xf numFmtId="167" fontId="3" fillId="3" borderId="0" xfId="2" applyNumberFormat="1" applyFont="1" applyFill="1" applyAlignment="1" applyProtection="1">
      <alignment horizontal="right"/>
      <protection hidden="1"/>
    </xf>
    <xf numFmtId="0" fontId="6" fillId="0" borderId="1" xfId="2" applyFont="1" applyFill="1" applyBorder="1" applyProtection="1">
      <protection hidden="1"/>
    </xf>
    <xf numFmtId="0" fontId="3" fillId="0" borderId="1" xfId="2" applyNumberFormat="1" applyFont="1" applyFill="1" applyBorder="1" applyAlignment="1" applyProtection="1">
      <alignment horizontal="right"/>
      <protection hidden="1"/>
    </xf>
    <xf numFmtId="0" fontId="5" fillId="3" borderId="0" xfId="2" applyFont="1" applyFill="1" applyProtection="1">
      <protection hidden="1"/>
    </xf>
    <xf numFmtId="0" fontId="3" fillId="3" borderId="0" xfId="2" applyFont="1" applyFill="1" applyAlignment="1" applyProtection="1">
      <alignment horizontal="right"/>
      <protection hidden="1"/>
    </xf>
    <xf numFmtId="0" fontId="5" fillId="3" borderId="3" xfId="2" applyFont="1" applyFill="1" applyBorder="1" applyProtection="1">
      <protection hidden="1"/>
    </xf>
    <xf numFmtId="0" fontId="6" fillId="3" borderId="3" xfId="2" applyFont="1" applyFill="1" applyBorder="1" applyProtection="1">
      <protection hidden="1"/>
    </xf>
    <xf numFmtId="168" fontId="6" fillId="3" borderId="3" xfId="2" applyNumberFormat="1" applyFont="1" applyFill="1" applyBorder="1" applyProtection="1">
      <protection hidden="1"/>
    </xf>
    <xf numFmtId="167" fontId="13" fillId="3" borderId="3" xfId="2" applyNumberFormat="1" applyFont="1" applyFill="1" applyBorder="1" applyProtection="1">
      <protection hidden="1"/>
    </xf>
    <xf numFmtId="0" fontId="6" fillId="3" borderId="3" xfId="2" applyFont="1" applyFill="1" applyBorder="1" applyAlignment="1" applyProtection="1">
      <alignment horizontal="right"/>
      <protection hidden="1"/>
    </xf>
    <xf numFmtId="0" fontId="8" fillId="2" borderId="4" xfId="2" applyFont="1" applyFill="1" applyBorder="1" applyProtection="1">
      <protection hidden="1"/>
    </xf>
    <xf numFmtId="0" fontId="4" fillId="2" borderId="4" xfId="2" applyFont="1" applyFill="1" applyBorder="1" applyProtection="1">
      <protection hidden="1"/>
    </xf>
    <xf numFmtId="168" fontId="4" fillId="2" borderId="4" xfId="2" applyNumberFormat="1" applyFont="1" applyFill="1" applyBorder="1" applyProtection="1">
      <protection hidden="1"/>
    </xf>
    <xf numFmtId="10" fontId="4" fillId="2" borderId="4" xfId="2" applyNumberFormat="1" applyFont="1" applyFill="1" applyBorder="1" applyProtection="1">
      <protection hidden="1"/>
    </xf>
    <xf numFmtId="167" fontId="4" fillId="2" borderId="4" xfId="2" applyNumberFormat="1" applyFont="1" applyFill="1" applyBorder="1" applyProtection="1">
      <protection hidden="1"/>
    </xf>
    <xf numFmtId="0" fontId="4" fillId="2" borderId="4" xfId="2" applyFont="1" applyFill="1" applyBorder="1" applyAlignment="1" applyProtection="1">
      <alignment horizontal="right"/>
      <protection hidden="1"/>
    </xf>
    <xf numFmtId="0" fontId="12" fillId="0" borderId="0" xfId="2" applyFont="1" applyProtection="1">
      <protection hidden="1"/>
    </xf>
    <xf numFmtId="0" fontId="15" fillId="0" borderId="0" xfId="2" applyFont="1" applyProtection="1">
      <protection hidden="1"/>
    </xf>
    <xf numFmtId="0" fontId="3" fillId="0" borderId="0" xfId="2" applyNumberFormat="1" applyFont="1" applyBorder="1" applyProtection="1">
      <protection hidden="1"/>
    </xf>
    <xf numFmtId="3" fontId="3" fillId="0" borderId="0" xfId="2" applyNumberFormat="1" applyFont="1" applyAlignment="1" applyProtection="1">
      <alignment horizontal="right"/>
      <protection hidden="1"/>
    </xf>
    <xf numFmtId="0" fontId="11" fillId="0" borderId="3" xfId="2" applyNumberFormat="1" applyFont="1" applyBorder="1" applyProtection="1">
      <protection hidden="1"/>
    </xf>
    <xf numFmtId="168" fontId="3" fillId="0" borderId="3" xfId="2" applyNumberFormat="1" applyFont="1" applyBorder="1" applyAlignment="1" applyProtection="1">
      <alignment horizontal="right"/>
      <protection hidden="1"/>
    </xf>
    <xf numFmtId="0" fontId="16" fillId="2" borderId="4" xfId="2" applyFont="1" applyFill="1" applyBorder="1" applyProtection="1">
      <protection hidden="1"/>
    </xf>
    <xf numFmtId="0" fontId="6" fillId="0" borderId="0" xfId="2" applyFont="1" applyProtection="1">
      <protection hidden="1"/>
    </xf>
    <xf numFmtId="168" fontId="6" fillId="0" borderId="0" xfId="2" applyNumberFormat="1" applyFont="1" applyProtection="1">
      <protection hidden="1"/>
    </xf>
    <xf numFmtId="10" fontId="6" fillId="0" borderId="0" xfId="2" applyNumberFormat="1" applyFont="1" applyProtection="1">
      <protection hidden="1"/>
    </xf>
    <xf numFmtId="167" fontId="6" fillId="0" borderId="0" xfId="2" applyNumberFormat="1" applyFont="1" applyProtection="1">
      <protection hidden="1"/>
    </xf>
    <xf numFmtId="0" fontId="6" fillId="0" borderId="0" xfId="2" applyFont="1" applyAlignment="1" applyProtection="1">
      <alignment horizontal="right"/>
      <protection hidden="1"/>
    </xf>
    <xf numFmtId="0" fontId="6" fillId="0" borderId="0" xfId="2" applyFont="1" applyBorder="1" applyProtection="1">
      <protection hidden="1"/>
    </xf>
    <xf numFmtId="0" fontId="6" fillId="0" borderId="0" xfId="2" applyFont="1" applyAlignment="1" applyProtection="1">
      <protection hidden="1"/>
    </xf>
    <xf numFmtId="168" fontId="6" fillId="0" borderId="0" xfId="2" applyNumberFormat="1" applyFont="1" applyAlignment="1" applyProtection="1">
      <protection hidden="1"/>
    </xf>
    <xf numFmtId="10" fontId="6" fillId="0" borderId="0" xfId="2" applyNumberFormat="1" applyFont="1" applyAlignment="1" applyProtection="1">
      <protection hidden="1"/>
    </xf>
    <xf numFmtId="167" fontId="6" fillId="0" borderId="0" xfId="2" applyNumberFormat="1" applyFont="1" applyAlignment="1" applyProtection="1">
      <protection hidden="1"/>
    </xf>
    <xf numFmtId="0" fontId="8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9" fillId="0" borderId="0" xfId="3" applyFont="1" applyProtection="1">
      <protection hidden="1"/>
    </xf>
    <xf numFmtId="0" fontId="7" fillId="0" borderId="0" xfId="3" applyFont="1" applyProtection="1">
      <protection hidden="1"/>
    </xf>
    <xf numFmtId="0" fontId="6" fillId="0" borderId="0" xfId="3" applyFont="1" applyProtection="1">
      <protection hidden="1"/>
    </xf>
    <xf numFmtId="9" fontId="3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17" fillId="0" borderId="0" xfId="2" applyNumberFormat="1" applyFont="1" applyBorder="1" applyProtection="1">
      <protection hidden="1"/>
    </xf>
    <xf numFmtId="167" fontId="17" fillId="0" borderId="0" xfId="2" applyNumberFormat="1" applyFont="1" applyBorder="1" applyAlignment="1" applyProtection="1">
      <protection hidden="1"/>
    </xf>
    <xf numFmtId="3" fontId="3" fillId="0" borderId="0" xfId="2" applyNumberFormat="1" applyFont="1" applyFill="1" applyBorder="1" applyAlignment="1" applyProtection="1">
      <alignment horizontal="right"/>
      <protection hidden="1"/>
    </xf>
    <xf numFmtId="167" fontId="3" fillId="0" borderId="0" xfId="2" applyNumberFormat="1" applyFont="1" applyFill="1" applyAlignment="1" applyProtection="1">
      <alignment horizontal="center"/>
      <protection hidden="1"/>
    </xf>
    <xf numFmtId="170" fontId="3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2" applyFont="1" applyFill="1" applyBorder="1" applyProtection="1">
      <protection hidden="1"/>
    </xf>
    <xf numFmtId="0" fontId="3" fillId="0" borderId="6" xfId="2" applyFont="1" applyFill="1" applyBorder="1" applyProtection="1">
      <protection hidden="1"/>
    </xf>
    <xf numFmtId="168" fontId="3" fillId="0" borderId="6" xfId="2" applyNumberFormat="1" applyFont="1" applyFill="1" applyBorder="1" applyProtection="1">
      <protection hidden="1"/>
    </xf>
    <xf numFmtId="0" fontId="11" fillId="0" borderId="6" xfId="2" applyNumberFormat="1" applyFont="1" applyFill="1" applyBorder="1" applyProtection="1">
      <protection hidden="1"/>
    </xf>
    <xf numFmtId="0" fontId="3" fillId="0" borderId="6" xfId="2" applyNumberFormat="1" applyFont="1" applyFill="1" applyBorder="1" applyAlignment="1" applyProtection="1">
      <alignment horizontal="right"/>
      <protection hidden="1"/>
    </xf>
    <xf numFmtId="168" fontId="3" fillId="0" borderId="6" xfId="2" applyNumberFormat="1" applyFont="1" applyFill="1" applyBorder="1" applyAlignment="1" applyProtection="1">
      <alignment horizontal="right"/>
      <protection hidden="1"/>
    </xf>
    <xf numFmtId="10" fontId="3" fillId="0" borderId="6" xfId="2" applyNumberFormat="1" applyFont="1" applyFill="1" applyBorder="1" applyAlignment="1" applyProtection="1">
      <alignment horizontal="right"/>
      <protection hidden="1"/>
    </xf>
    <xf numFmtId="167" fontId="3" fillId="0" borderId="6" xfId="2" applyNumberFormat="1" applyFont="1" applyFill="1" applyBorder="1" applyAlignment="1" applyProtection="1">
      <alignment horizontal="right"/>
      <protection hidden="1"/>
    </xf>
    <xf numFmtId="167" fontId="3" fillId="0" borderId="1" xfId="2" applyNumberFormat="1" applyFont="1" applyBorder="1" applyAlignment="1" applyProtection="1">
      <protection hidden="1"/>
    </xf>
    <xf numFmtId="167" fontId="3" fillId="0" borderId="1" xfId="2" applyNumberFormat="1" applyFont="1" applyFill="1" applyBorder="1" applyAlignment="1" applyProtection="1">
      <protection hidden="1"/>
    </xf>
    <xf numFmtId="167" fontId="10" fillId="0" borderId="3" xfId="2" applyNumberFormat="1" applyFont="1" applyBorder="1" applyAlignment="1" applyProtection="1">
      <protection hidden="1"/>
    </xf>
    <xf numFmtId="167" fontId="5" fillId="3" borderId="3" xfId="2" applyNumberFormat="1" applyFont="1" applyFill="1" applyBorder="1" applyAlignment="1" applyProtection="1">
      <protection hidden="1"/>
    </xf>
    <xf numFmtId="167" fontId="8" fillId="2" borderId="4" xfId="2" applyNumberFormat="1" applyFont="1" applyFill="1" applyBorder="1" applyAlignment="1" applyProtection="1">
      <protection hidden="1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19" fillId="4" borderId="0" xfId="2" applyFont="1" applyFill="1" applyProtection="1">
      <protection hidden="1"/>
    </xf>
    <xf numFmtId="0" fontId="20" fillId="4" borderId="0" xfId="2" applyFont="1" applyFill="1" applyProtection="1">
      <protection hidden="1"/>
    </xf>
    <xf numFmtId="0" fontId="6" fillId="0" borderId="7" xfId="2" applyFont="1" applyBorder="1" applyProtection="1">
      <protection hidden="1"/>
    </xf>
    <xf numFmtId="0" fontId="6" fillId="0" borderId="8" xfId="2" applyFont="1" applyBorder="1" applyProtection="1">
      <protection hidden="1"/>
    </xf>
    <xf numFmtId="0" fontId="6" fillId="0" borderId="9" xfId="2" applyFont="1" applyBorder="1" applyProtection="1">
      <protection hidden="1"/>
    </xf>
    <xf numFmtId="0" fontId="3" fillId="2" borderId="0" xfId="2" applyFont="1" applyFill="1" applyBorder="1" applyProtection="1">
      <protection hidden="1"/>
    </xf>
    <xf numFmtId="0" fontId="3" fillId="2" borderId="0" xfId="2" applyFont="1" applyFill="1" applyBorder="1" applyAlignment="1" applyProtection="1">
      <alignment horizontal="right"/>
      <protection hidden="1"/>
    </xf>
    <xf numFmtId="0" fontId="18" fillId="2" borderId="0" xfId="2" applyFont="1" applyFill="1" applyProtection="1">
      <protection hidden="1"/>
    </xf>
    <xf numFmtId="0" fontId="18" fillId="0" borderId="0" xfId="2" applyFont="1" applyProtection="1">
      <protection hidden="1"/>
    </xf>
    <xf numFmtId="0" fontId="3" fillId="0" borderId="0" xfId="2" applyNumberFormat="1" applyFont="1" applyFill="1" applyAlignment="1" applyProtection="1">
      <alignment horizontal="left"/>
      <protection hidden="1"/>
    </xf>
    <xf numFmtId="170" fontId="3" fillId="0" borderId="0" xfId="2" applyNumberFormat="1" applyFont="1" applyFill="1" applyAlignment="1" applyProtection="1">
      <protection hidden="1"/>
    </xf>
    <xf numFmtId="0" fontId="16" fillId="0" borderId="0" xfId="2" applyFont="1" applyFill="1" applyBorder="1" applyProtection="1">
      <protection hidden="1"/>
    </xf>
    <xf numFmtId="0" fontId="4" fillId="0" borderId="0" xfId="2" applyFont="1" applyFill="1" applyBorder="1" applyProtection="1">
      <protection hidden="1"/>
    </xf>
    <xf numFmtId="168" fontId="4" fillId="0" borderId="0" xfId="2" applyNumberFormat="1" applyFont="1" applyFill="1" applyBorder="1" applyProtection="1">
      <protection hidden="1"/>
    </xf>
    <xf numFmtId="10" fontId="4" fillId="0" borderId="0" xfId="2" applyNumberFormat="1" applyFont="1" applyFill="1" applyBorder="1" applyProtection="1">
      <protection hidden="1"/>
    </xf>
    <xf numFmtId="167" fontId="4" fillId="0" borderId="0" xfId="2" applyNumberFormat="1" applyFont="1" applyFill="1" applyBorder="1" applyProtection="1">
      <protection hidden="1"/>
    </xf>
    <xf numFmtId="167" fontId="16" fillId="0" borderId="0" xfId="2" applyNumberFormat="1" applyFont="1" applyFill="1" applyBorder="1" applyAlignment="1" applyProtection="1">
      <alignment horizontal="right"/>
      <protection hidden="1"/>
    </xf>
    <xf numFmtId="0" fontId="16" fillId="0" borderId="0" xfId="2" applyFont="1" applyFill="1" applyBorder="1" applyAlignment="1" applyProtection="1">
      <alignment horizontal="right"/>
      <protection hidden="1"/>
    </xf>
    <xf numFmtId="3" fontId="3" fillId="0" borderId="0" xfId="2" applyNumberFormat="1" applyFont="1" applyFill="1" applyAlignment="1" applyProtection="1">
      <alignment horizontal="right"/>
      <protection hidden="1"/>
    </xf>
    <xf numFmtId="0" fontId="3" fillId="0" borderId="0" xfId="2" applyFont="1" applyFill="1" applyAlignment="1" applyProtection="1">
      <protection hidden="1"/>
    </xf>
    <xf numFmtId="167" fontId="3" fillId="0" borderId="1" xfId="2" applyNumberFormat="1" applyFont="1" applyBorder="1" applyProtection="1">
      <protection hidden="1"/>
    </xf>
    <xf numFmtId="167" fontId="3" fillId="0" borderId="2" xfId="2" applyNumberFormat="1" applyFont="1" applyBorder="1" applyProtection="1">
      <protection hidden="1"/>
    </xf>
    <xf numFmtId="167" fontId="3" fillId="0" borderId="1" xfId="2" applyNumberFormat="1" applyFont="1" applyFill="1" applyBorder="1" applyProtection="1">
      <protection hidden="1"/>
    </xf>
    <xf numFmtId="167" fontId="3" fillId="0" borderId="2" xfId="2" applyNumberFormat="1" applyFont="1" applyFill="1" applyBorder="1" applyProtection="1">
      <protection hidden="1"/>
    </xf>
    <xf numFmtId="167" fontId="3" fillId="3" borderId="0" xfId="2" applyNumberFormat="1" applyFont="1" applyFill="1" applyProtection="1">
      <protection hidden="1"/>
    </xf>
    <xf numFmtId="167" fontId="3" fillId="0" borderId="6" xfId="2" applyNumberFormat="1" applyFont="1" applyFill="1" applyBorder="1" applyProtection="1">
      <protection hidden="1"/>
    </xf>
    <xf numFmtId="167" fontId="3" fillId="0" borderId="6" xfId="2" applyNumberFormat="1" applyFont="1" applyFill="1" applyBorder="1" applyAlignment="1" applyProtection="1">
      <protection hidden="1"/>
    </xf>
    <xf numFmtId="167" fontId="6" fillId="3" borderId="3" xfId="2" applyNumberFormat="1" applyFont="1" applyFill="1" applyBorder="1" applyProtection="1">
      <protection hidden="1"/>
    </xf>
    <xf numFmtId="0" fontId="5" fillId="0" borderId="0" xfId="2" applyFont="1" applyBorder="1" applyProtection="1">
      <protection hidden="1"/>
    </xf>
    <xf numFmtId="0" fontId="14" fillId="0" borderId="0" xfId="2" applyFont="1" applyBorder="1" applyProtection="1">
      <protection hidden="1"/>
    </xf>
    <xf numFmtId="168" fontId="6" fillId="0" borderId="0" xfId="2" applyNumberFormat="1" applyFont="1" applyBorder="1" applyAlignment="1" applyProtection="1">
      <protection hidden="1"/>
    </xf>
    <xf numFmtId="167" fontId="6" fillId="0" borderId="0" xfId="2" applyNumberFormat="1" applyFont="1" applyBorder="1" applyAlignment="1" applyProtection="1">
      <protection hidden="1"/>
    </xf>
    <xf numFmtId="0" fontId="6" fillId="0" borderId="0" xfId="2" applyFont="1" applyBorder="1" applyAlignment="1" applyProtection="1"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12" fillId="0" borderId="0" xfId="2" applyFont="1" applyBorder="1" applyProtection="1">
      <protection hidden="1"/>
    </xf>
    <xf numFmtId="168" fontId="12" fillId="0" borderId="0" xfId="2" applyNumberFormat="1" applyFont="1" applyBorder="1" applyProtection="1">
      <protection hidden="1"/>
    </xf>
    <xf numFmtId="10" fontId="12" fillId="0" borderId="0" xfId="2" applyNumberFormat="1" applyFont="1" applyBorder="1" applyProtection="1">
      <protection hidden="1"/>
    </xf>
    <xf numFmtId="167" fontId="12" fillId="0" borderId="0" xfId="2" applyNumberFormat="1" applyFont="1" applyBorder="1" applyProtection="1">
      <protection hidden="1"/>
    </xf>
    <xf numFmtId="0" fontId="15" fillId="0" borderId="0" xfId="2" applyFont="1" applyBorder="1" applyProtection="1">
      <protection hidden="1"/>
    </xf>
    <xf numFmtId="0" fontId="12" fillId="0" borderId="0" xfId="2" applyFont="1" applyBorder="1" applyAlignment="1" applyProtection="1">
      <alignment horizontal="right"/>
      <protection hidden="1"/>
    </xf>
    <xf numFmtId="168" fontId="15" fillId="0" borderId="0" xfId="2" applyNumberFormat="1" applyFont="1" applyBorder="1" applyProtection="1">
      <protection hidden="1"/>
    </xf>
    <xf numFmtId="10" fontId="15" fillId="0" borderId="0" xfId="2" applyNumberFormat="1" applyFont="1" applyBorder="1" applyProtection="1">
      <protection hidden="1"/>
    </xf>
    <xf numFmtId="167" fontId="15" fillId="0" borderId="0" xfId="2" applyNumberFormat="1" applyFont="1" applyBorder="1" applyProtection="1">
      <protection hidden="1"/>
    </xf>
    <xf numFmtId="0" fontId="3" fillId="0" borderId="0" xfId="2" applyNumberFormat="1" applyFont="1" applyFill="1" applyAlignment="1" applyProtection="1">
      <alignment horizontal="center"/>
      <protection hidden="1"/>
    </xf>
    <xf numFmtId="164" fontId="3" fillId="0" borderId="0" xfId="3" applyNumberFormat="1" applyFont="1" applyProtection="1">
      <protection hidden="1"/>
    </xf>
    <xf numFmtId="0" fontId="6" fillId="0" borderId="0" xfId="3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 wrapText="1"/>
      <protection hidden="1"/>
    </xf>
    <xf numFmtId="0" fontId="6" fillId="0" borderId="0" xfId="3" applyFont="1" applyBorder="1" applyProtection="1">
      <protection hidden="1"/>
    </xf>
    <xf numFmtId="165" fontId="3" fillId="0" borderId="0" xfId="3" applyNumberFormat="1" applyFont="1" applyProtection="1">
      <protection hidden="1"/>
    </xf>
    <xf numFmtId="0" fontId="3" fillId="0" borderId="0" xfId="3" applyFont="1" applyFill="1" applyProtection="1">
      <protection hidden="1"/>
    </xf>
    <xf numFmtId="3" fontId="6" fillId="0" borderId="0" xfId="3" applyNumberFormat="1" applyFont="1" applyFill="1" applyBorder="1" applyProtection="1">
      <protection hidden="1"/>
    </xf>
    <xf numFmtId="0" fontId="6" fillId="0" borderId="0" xfId="3" applyFont="1" applyFill="1" applyBorder="1" applyProtection="1">
      <protection hidden="1"/>
    </xf>
    <xf numFmtId="164" fontId="6" fillId="0" borderId="0" xfId="3" applyNumberFormat="1" applyFont="1" applyFill="1" applyBorder="1" applyProtection="1">
      <protection hidden="1"/>
    </xf>
    <xf numFmtId="4" fontId="6" fillId="0" borderId="0" xfId="3" applyNumberFormat="1" applyFont="1" applyBorder="1" applyProtection="1">
      <protection hidden="1"/>
    </xf>
    <xf numFmtId="0" fontId="3" fillId="0" borderId="0" xfId="3" applyFont="1" applyFill="1" applyBorder="1" applyProtection="1">
      <protection hidden="1"/>
    </xf>
    <xf numFmtId="3" fontId="3" fillId="0" borderId="0" xfId="3" applyNumberFormat="1" applyFont="1" applyProtection="1">
      <protection hidden="1"/>
    </xf>
    <xf numFmtId="0" fontId="3" fillId="0" borderId="0" xfId="3" applyFont="1" applyBorder="1" applyProtection="1">
      <protection hidden="1"/>
    </xf>
    <xf numFmtId="0" fontId="3" fillId="0" borderId="0" xfId="1" applyFont="1" applyFill="1" applyProtection="1">
      <protection hidden="1"/>
    </xf>
    <xf numFmtId="0" fontId="18" fillId="0" borderId="0" xfId="1" applyFont="1" applyFill="1" applyProtection="1">
      <protection hidden="1"/>
    </xf>
    <xf numFmtId="0" fontId="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3" fillId="0" borderId="0" xfId="1" applyFont="1" applyProtection="1">
      <protection hidden="1"/>
    </xf>
    <xf numFmtId="0" fontId="18" fillId="0" borderId="0" xfId="1" applyFont="1" applyProtection="1">
      <protection hidden="1"/>
    </xf>
    <xf numFmtId="3" fontId="3" fillId="0" borderId="0" xfId="1" applyNumberFormat="1" applyFont="1" applyBorder="1" applyProtection="1">
      <protection hidden="1"/>
    </xf>
    <xf numFmtId="0" fontId="3" fillId="0" borderId="0" xfId="1" applyFont="1" applyBorder="1" applyProtection="1">
      <protection hidden="1"/>
    </xf>
    <xf numFmtId="164" fontId="3" fillId="0" borderId="0" xfId="1" applyNumberFormat="1" applyFont="1" applyBorder="1" applyAlignment="1" applyProtection="1">
      <protection hidden="1"/>
    </xf>
    <xf numFmtId="168" fontId="3" fillId="0" borderId="0" xfId="2" applyNumberFormat="1" applyFont="1" applyBorder="1" applyAlignment="1" applyProtection="1">
      <protection hidden="1"/>
    </xf>
    <xf numFmtId="166" fontId="10" fillId="0" borderId="0" xfId="1" applyNumberFormat="1" applyFont="1" applyBorder="1" applyAlignment="1" applyProtection="1">
      <protection hidden="1"/>
    </xf>
    <xf numFmtId="167" fontId="6" fillId="0" borderId="0" xfId="2" applyNumberFormat="1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49" fontId="22" fillId="0" borderId="0" xfId="0" applyNumberFormat="1" applyFont="1" applyAlignment="1" applyProtection="1">
      <alignment vertical="center"/>
      <protection hidden="1"/>
    </xf>
    <xf numFmtId="49" fontId="6" fillId="0" borderId="0" xfId="0" applyNumberFormat="1" applyFont="1" applyProtection="1"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1" fillId="0" borderId="0" xfId="2" applyFont="1" applyAlignment="1" applyProtection="1">
      <alignment horizontal="right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3" applyFont="1" applyAlignment="1" applyProtection="1">
      <alignment horizontal="center"/>
      <protection hidden="1"/>
    </xf>
    <xf numFmtId="0" fontId="6" fillId="0" borderId="0" xfId="3" applyFont="1" applyAlignment="1" applyProtection="1">
      <alignment horizontal="center" wrapText="1"/>
      <protection hidden="1"/>
    </xf>
    <xf numFmtId="171" fontId="3" fillId="0" borderId="0" xfId="74" applyNumberFormat="1" applyFont="1" applyProtection="1">
      <protection hidden="1"/>
    </xf>
    <xf numFmtId="3" fontId="6" fillId="0" borderId="17" xfId="3" applyNumberFormat="1" applyFont="1" applyBorder="1" applyProtection="1">
      <protection hidden="1"/>
    </xf>
    <xf numFmtId="0" fontId="6" fillId="0" borderId="18" xfId="3" applyFont="1" applyBorder="1" applyAlignment="1" applyProtection="1">
      <alignment horizontal="center"/>
      <protection hidden="1"/>
    </xf>
    <xf numFmtId="3" fontId="6" fillId="0" borderId="18" xfId="3" applyNumberFormat="1" applyFont="1" applyBorder="1" applyProtection="1">
      <protection hidden="1"/>
    </xf>
    <xf numFmtId="0" fontId="6" fillId="0" borderId="18" xfId="3" applyFont="1" applyBorder="1" applyProtection="1">
      <protection hidden="1"/>
    </xf>
    <xf numFmtId="165" fontId="6" fillId="0" borderId="18" xfId="3" applyNumberFormat="1" applyFont="1" applyBorder="1" applyProtection="1">
      <protection hidden="1"/>
    </xf>
    <xf numFmtId="0" fontId="3" fillId="0" borderId="19" xfId="3" applyFont="1" applyBorder="1" applyProtection="1">
      <protection hidden="1"/>
    </xf>
    <xf numFmtId="0" fontId="7" fillId="0" borderId="20" xfId="3" applyFont="1" applyBorder="1" applyProtection="1">
      <protection hidden="1"/>
    </xf>
    <xf numFmtId="0" fontId="3" fillId="0" borderId="21" xfId="3" applyFont="1" applyBorder="1" applyProtection="1">
      <protection hidden="1"/>
    </xf>
    <xf numFmtId="0" fontId="6" fillId="0" borderId="0" xfId="3" applyFont="1" applyBorder="1" applyAlignment="1" applyProtection="1">
      <alignment horizontal="center" wrapText="1"/>
      <protection hidden="1"/>
    </xf>
    <xf numFmtId="0" fontId="6" fillId="0" borderId="0" xfId="3" applyFont="1" applyBorder="1" applyAlignment="1" applyProtection="1">
      <alignment horizontal="center"/>
      <protection hidden="1"/>
    </xf>
    <xf numFmtId="0" fontId="6" fillId="0" borderId="20" xfId="3" applyFont="1" applyBorder="1" applyAlignment="1" applyProtection="1">
      <alignment horizontal="center"/>
      <protection hidden="1"/>
    </xf>
    <xf numFmtId="3" fontId="6" fillId="0" borderId="0" xfId="3" applyNumberFormat="1" applyFont="1" applyBorder="1" applyAlignment="1" applyProtection="1">
      <alignment horizontal="right"/>
      <protection hidden="1"/>
    </xf>
    <xf numFmtId="164" fontId="6" fillId="0" borderId="0" xfId="3" applyNumberFormat="1" applyFont="1" applyBorder="1" applyAlignment="1" applyProtection="1">
      <alignment horizontal="right" wrapText="1"/>
      <protection hidden="1"/>
    </xf>
    <xf numFmtId="3" fontId="6" fillId="0" borderId="20" xfId="3" applyNumberFormat="1" applyFont="1" applyBorder="1" applyProtection="1">
      <protection hidden="1"/>
    </xf>
    <xf numFmtId="3" fontId="6" fillId="0" borderId="0" xfId="3" applyNumberFormat="1" applyFont="1" applyBorder="1" applyProtection="1">
      <protection hidden="1"/>
    </xf>
    <xf numFmtId="164" fontId="6" fillId="0" borderId="0" xfId="3" applyNumberFormat="1" applyFont="1" applyBorder="1" applyProtection="1">
      <protection hidden="1"/>
    </xf>
    <xf numFmtId="3" fontId="6" fillId="0" borderId="20" xfId="3" applyNumberFormat="1" applyFont="1" applyBorder="1" applyAlignment="1" applyProtection="1">
      <alignment horizontal="right"/>
      <protection hidden="1"/>
    </xf>
    <xf numFmtId="3" fontId="6" fillId="0" borderId="20" xfId="3" applyNumberFormat="1" applyFont="1" applyFill="1" applyBorder="1" applyProtection="1">
      <protection hidden="1"/>
    </xf>
    <xf numFmtId="3" fontId="3" fillId="0" borderId="20" xfId="3" applyNumberFormat="1" applyFont="1" applyFill="1" applyBorder="1" applyProtection="1">
      <protection hidden="1"/>
    </xf>
    <xf numFmtId="3" fontId="3" fillId="0" borderId="0" xfId="3" applyNumberFormat="1" applyFont="1" applyBorder="1" applyProtection="1">
      <protection hidden="1"/>
    </xf>
    <xf numFmtId="0" fontId="3" fillId="0" borderId="20" xfId="3" applyFont="1" applyBorder="1" applyProtection="1">
      <protection hidden="1"/>
    </xf>
    <xf numFmtId="0" fontId="5" fillId="0" borderId="20" xfId="1" applyFont="1" applyFill="1" applyBorder="1" applyProtection="1">
      <protection hidden="1"/>
    </xf>
    <xf numFmtId="0" fontId="3" fillId="0" borderId="0" xfId="1" applyFont="1" applyFill="1" applyBorder="1" applyProtection="1">
      <protection hidden="1"/>
    </xf>
    <xf numFmtId="0" fontId="3" fillId="0" borderId="20" xfId="1" applyFont="1" applyBorder="1" applyAlignment="1" applyProtection="1">
      <protection hidden="1"/>
    </xf>
    <xf numFmtId="0" fontId="3" fillId="0" borderId="22" xfId="3" applyFont="1" applyBorder="1" applyProtection="1">
      <protection hidden="1"/>
    </xf>
    <xf numFmtId="0" fontId="3" fillId="0" borderId="3" xfId="3" applyFont="1" applyBorder="1" applyProtection="1">
      <protection hidden="1"/>
    </xf>
    <xf numFmtId="0" fontId="6" fillId="0" borderId="3" xfId="3" applyFont="1" applyBorder="1" applyProtection="1">
      <protection hidden="1"/>
    </xf>
    <xf numFmtId="0" fontId="3" fillId="0" borderId="24" xfId="3" applyFont="1" applyBorder="1" applyProtection="1">
      <protection hidden="1"/>
    </xf>
    <xf numFmtId="0" fontId="18" fillId="5" borderId="0" xfId="2" applyFont="1" applyFill="1" applyProtection="1">
      <protection hidden="1"/>
    </xf>
    <xf numFmtId="0" fontId="3" fillId="5" borderId="0" xfId="2" applyFont="1" applyFill="1" applyProtection="1">
      <protection hidden="1"/>
    </xf>
    <xf numFmtId="168" fontId="3" fillId="5" borderId="0" xfId="2" applyNumberFormat="1" applyFont="1" applyFill="1" applyProtection="1">
      <protection hidden="1"/>
    </xf>
    <xf numFmtId="10" fontId="3" fillId="5" borderId="0" xfId="2" applyNumberFormat="1" applyFont="1" applyFill="1" applyProtection="1">
      <protection hidden="1"/>
    </xf>
    <xf numFmtId="167" fontId="3" fillId="5" borderId="0" xfId="2" applyNumberFormat="1" applyFont="1" applyFill="1" applyProtection="1">
      <protection hidden="1"/>
    </xf>
    <xf numFmtId="0" fontId="3" fillId="5" borderId="0" xfId="2" applyFont="1" applyFill="1" applyAlignment="1" applyProtection="1">
      <alignment horizontal="right"/>
      <protection hidden="1"/>
    </xf>
    <xf numFmtId="0" fontId="18" fillId="6" borderId="0" xfId="2" applyFont="1" applyFill="1" applyProtection="1">
      <protection hidden="1"/>
    </xf>
    <xf numFmtId="0" fontId="3" fillId="6" borderId="0" xfId="2" applyFont="1" applyFill="1" applyProtection="1">
      <protection hidden="1"/>
    </xf>
    <xf numFmtId="168" fontId="3" fillId="6" borderId="0" xfId="2" applyNumberFormat="1" applyFont="1" applyFill="1" applyProtection="1">
      <protection hidden="1"/>
    </xf>
    <xf numFmtId="10" fontId="3" fillId="6" borderId="0" xfId="2" applyNumberFormat="1" applyFont="1" applyFill="1" applyProtection="1">
      <protection hidden="1"/>
    </xf>
    <xf numFmtId="167" fontId="3" fillId="6" borderId="0" xfId="2" applyNumberFormat="1" applyFont="1" applyFill="1" applyProtection="1">
      <protection hidden="1"/>
    </xf>
    <xf numFmtId="0" fontId="3" fillId="6" borderId="0" xfId="2" applyFont="1" applyFill="1" applyAlignment="1" applyProtection="1">
      <alignment horizontal="right"/>
      <protection hidden="1"/>
    </xf>
    <xf numFmtId="0" fontId="3" fillId="0" borderId="0" xfId="5" quotePrefix="1" applyFont="1" applyFill="1" applyProtection="1"/>
    <xf numFmtId="0" fontId="3" fillId="0" borderId="0" xfId="5" applyFont="1" applyFill="1" applyProtection="1"/>
    <xf numFmtId="0" fontId="3" fillId="0" borderId="0" xfId="3" applyFont="1" applyProtection="1">
      <protection locked="0"/>
    </xf>
    <xf numFmtId="3" fontId="3" fillId="0" borderId="20" xfId="1" applyNumberFormat="1" applyFont="1" applyBorder="1" applyAlignment="1" applyProtection="1"/>
    <xf numFmtId="3" fontId="3" fillId="0" borderId="0" xfId="1" applyNumberFormat="1" applyFont="1" applyBorder="1" applyProtection="1"/>
    <xf numFmtId="3" fontId="3" fillId="0" borderId="22" xfId="1" applyNumberFormat="1" applyFont="1" applyBorder="1" applyAlignment="1" applyProtection="1"/>
    <xf numFmtId="164" fontId="3" fillId="0" borderId="0" xfId="1" applyNumberFormat="1" applyFont="1" applyBorder="1" applyAlignment="1" applyProtection="1"/>
    <xf numFmtId="3" fontId="3" fillId="0" borderId="23" xfId="1" applyNumberFormat="1" applyFont="1" applyBorder="1" applyAlignment="1" applyProtection="1"/>
    <xf numFmtId="166" fontId="10" fillId="0" borderId="0" xfId="1" applyNumberFormat="1" applyFont="1" applyBorder="1" applyAlignment="1" applyProtection="1"/>
    <xf numFmtId="3" fontId="3" fillId="0" borderId="10" xfId="1" applyNumberFormat="1" applyFont="1" applyBorder="1" applyProtection="1"/>
    <xf numFmtId="0" fontId="6" fillId="0" borderId="0" xfId="3" applyFont="1" applyAlignment="1" applyProtection="1">
      <alignment wrapText="1"/>
      <protection hidden="1"/>
    </xf>
    <xf numFmtId="0" fontId="6" fillId="0" borderId="0" xfId="3" applyFont="1" applyAlignment="1" applyProtection="1">
      <protection hidden="1"/>
    </xf>
    <xf numFmtId="167" fontId="3" fillId="0" borderId="2" xfId="2" applyNumberFormat="1" applyFont="1" applyBorder="1" applyAlignment="1" applyProtection="1">
      <alignment horizontal="right"/>
      <protection hidden="1"/>
    </xf>
    <xf numFmtId="10" fontId="3" fillId="0" borderId="1" xfId="2" applyNumberFormat="1" applyFont="1" applyFill="1" applyBorder="1" applyAlignment="1" applyProtection="1">
      <alignment horizontal="right"/>
      <protection hidden="1"/>
    </xf>
    <xf numFmtId="0" fontId="3" fillId="6" borderId="0" xfId="2" applyFont="1" applyFill="1" applyAlignment="1" applyProtection="1">
      <alignment horizontal="left" wrapText="1"/>
      <protection hidden="1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10" fontId="3" fillId="0" borderId="0" xfId="2" applyNumberFormat="1" applyFont="1" applyAlignment="1" applyProtection="1">
      <alignment horizontal="right"/>
      <protection hidden="1"/>
    </xf>
    <xf numFmtId="167" fontId="3" fillId="3" borderId="0" xfId="2" applyNumberFormat="1" applyFont="1" applyFill="1" applyAlignment="1" applyProtection="1">
      <alignment horizontal="right"/>
      <protection hidden="1"/>
    </xf>
    <xf numFmtId="168" fontId="3" fillId="0" borderId="0" xfId="2" applyNumberFormat="1" applyFont="1" applyAlignment="1" applyProtection="1">
      <alignment horizontal="right"/>
      <protection hidden="1"/>
    </xf>
    <xf numFmtId="168" fontId="3" fillId="0" borderId="0" xfId="2" applyNumberFormat="1" applyFont="1" applyAlignment="1" applyProtection="1">
      <alignment horizontal="left"/>
      <protection hidden="1"/>
    </xf>
    <xf numFmtId="0" fontId="3" fillId="0" borderId="1" xfId="2" applyNumberFormat="1" applyFont="1" applyFill="1" applyBorder="1" applyAlignment="1" applyProtection="1">
      <alignment horizontal="right"/>
      <protection hidden="1"/>
    </xf>
    <xf numFmtId="167" fontId="3" fillId="0" borderId="2" xfId="2" applyNumberFormat="1" applyFont="1" applyFill="1" applyBorder="1" applyAlignment="1" applyProtection="1">
      <alignment horizontal="right"/>
      <protection hidden="1"/>
    </xf>
    <xf numFmtId="167" fontId="3" fillId="0" borderId="1" xfId="2" applyNumberFormat="1" applyFont="1" applyFill="1" applyBorder="1" applyAlignment="1" applyProtection="1">
      <alignment horizontal="right"/>
      <protection hidden="1"/>
    </xf>
    <xf numFmtId="164" fontId="3" fillId="0" borderId="1" xfId="2" applyNumberFormat="1" applyFont="1" applyFill="1" applyBorder="1" applyAlignment="1" applyProtection="1">
      <alignment horizontal="right"/>
      <protection hidden="1"/>
    </xf>
    <xf numFmtId="167" fontId="3" fillId="0" borderId="0" xfId="2" applyNumberFormat="1" applyFont="1" applyAlignment="1" applyProtection="1">
      <alignment horizontal="right"/>
      <protection hidden="1"/>
    </xf>
    <xf numFmtId="167" fontId="3" fillId="0" borderId="1" xfId="2" applyNumberFormat="1" applyFont="1" applyBorder="1" applyAlignment="1" applyProtection="1">
      <alignment horizontal="right"/>
      <protection hidden="1"/>
    </xf>
    <xf numFmtId="10" fontId="3" fillId="0" borderId="2" xfId="2" applyNumberFormat="1" applyFont="1" applyBorder="1" applyAlignment="1" applyProtection="1">
      <alignment horizontal="right"/>
      <protection hidden="1"/>
    </xf>
    <xf numFmtId="10" fontId="3" fillId="0" borderId="2" xfId="2" applyNumberFormat="1" applyFont="1" applyFill="1" applyBorder="1" applyAlignment="1" applyProtection="1">
      <alignment horizontal="right"/>
      <protection hidden="1"/>
    </xf>
    <xf numFmtId="166" fontId="3" fillId="0" borderId="1" xfId="2" applyNumberFormat="1" applyFont="1" applyFill="1" applyBorder="1" applyAlignment="1" applyProtection="1">
      <alignment horizontal="right"/>
      <protection hidden="1"/>
    </xf>
    <xf numFmtId="0" fontId="3" fillId="0" borderId="1" xfId="2" applyNumberFormat="1" applyFont="1" applyFill="1" applyBorder="1" applyAlignment="1" applyProtection="1">
      <alignment horizontal="left"/>
      <protection hidden="1"/>
    </xf>
    <xf numFmtId="3" fontId="3" fillId="0" borderId="1" xfId="0" applyNumberFormat="1" applyFont="1" applyBorder="1" applyAlignment="1" applyProtection="1">
      <alignment horizontal="right" vertical="center"/>
    </xf>
    <xf numFmtId="0" fontId="21" fillId="0" borderId="0" xfId="0" applyFont="1" applyAlignment="1" applyProtection="1">
      <alignment horizontal="right" vertical="center" wrapText="1"/>
      <protection hidden="1"/>
    </xf>
    <xf numFmtId="4" fontId="3" fillId="0" borderId="2" xfId="2" applyNumberFormat="1" applyFont="1" applyBorder="1" applyAlignment="1" applyProtection="1">
      <alignment horizontal="right"/>
      <protection hidden="1"/>
    </xf>
    <xf numFmtId="168" fontId="3" fillId="0" borderId="1" xfId="2" applyNumberFormat="1" applyFont="1" applyBorder="1" applyAlignment="1" applyProtection="1">
      <alignment horizontal="right"/>
      <protection hidden="1"/>
    </xf>
    <xf numFmtId="170" fontId="3" fillId="0" borderId="14" xfId="0" applyNumberFormat="1" applyFont="1" applyBorder="1" applyAlignment="1" applyProtection="1">
      <alignment horizontal="center" vertical="center"/>
      <protection locked="0"/>
    </xf>
    <xf numFmtId="170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left" wrapText="1"/>
      <protection hidden="1"/>
    </xf>
    <xf numFmtId="3" fontId="3" fillId="0" borderId="14" xfId="0" applyNumberFormat="1" applyFont="1" applyBorder="1" applyAlignment="1" applyProtection="1">
      <alignment horizontal="right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170" fontId="3" fillId="0" borderId="14" xfId="0" applyNumberFormat="1" applyFont="1" applyBorder="1" applyAlignment="1" applyProtection="1">
      <alignment horizontal="center" vertical="center"/>
      <protection locked="0" hidden="1"/>
    </xf>
    <xf numFmtId="170" fontId="3" fillId="0" borderId="15" xfId="0" applyNumberFormat="1" applyFont="1" applyBorder="1" applyAlignment="1" applyProtection="1">
      <alignment horizontal="center" vertical="center"/>
      <protection locked="0" hidden="1"/>
    </xf>
    <xf numFmtId="3" fontId="3" fillId="0" borderId="0" xfId="2" applyNumberFormat="1" applyFont="1" applyFill="1" applyBorder="1" applyAlignment="1" applyProtection="1">
      <alignment horizontal="right"/>
      <protection hidden="1"/>
    </xf>
    <xf numFmtId="0" fontId="3" fillId="2" borderId="0" xfId="2" applyFont="1" applyFill="1" applyAlignment="1" applyProtection="1">
      <alignment horizontal="left"/>
      <protection hidden="1"/>
    </xf>
    <xf numFmtId="0" fontId="3" fillId="0" borderId="0" xfId="2" applyFont="1" applyAlignment="1" applyProtection="1">
      <alignment horizontal="left"/>
      <protection hidden="1"/>
    </xf>
    <xf numFmtId="0" fontId="6" fillId="0" borderId="7" xfId="2" applyFont="1" applyBorder="1" applyAlignment="1" applyProtection="1">
      <alignment horizontal="left"/>
      <protection hidden="1"/>
    </xf>
    <xf numFmtId="0" fontId="6" fillId="0" borderId="16" xfId="2" applyFont="1" applyBorder="1" applyAlignment="1" applyProtection="1">
      <alignment horizontal="left"/>
      <protection hidden="1"/>
    </xf>
    <xf numFmtId="167" fontId="16" fillId="2" borderId="4" xfId="2" applyNumberFormat="1" applyFont="1" applyFill="1" applyBorder="1" applyAlignment="1" applyProtection="1">
      <alignment horizontal="right"/>
      <protection hidden="1"/>
    </xf>
    <xf numFmtId="0" fontId="16" fillId="2" borderId="4" xfId="2" applyFont="1" applyFill="1" applyBorder="1" applyAlignment="1" applyProtection="1">
      <alignment horizontal="right"/>
      <protection hidden="1"/>
    </xf>
    <xf numFmtId="168" fontId="3" fillId="0" borderId="3" xfId="2" applyNumberFormat="1" applyFont="1" applyBorder="1" applyAlignment="1" applyProtection="1">
      <alignment horizontal="right"/>
      <protection hidden="1"/>
    </xf>
    <xf numFmtId="167" fontId="3" fillId="0" borderId="3" xfId="2" applyNumberFormat="1" applyFont="1" applyBorder="1" applyAlignment="1" applyProtection="1">
      <alignment horizontal="right"/>
      <protection hidden="1"/>
    </xf>
    <xf numFmtId="10" fontId="3" fillId="0" borderId="3" xfId="2" applyNumberFormat="1" applyFont="1" applyBorder="1" applyAlignment="1" applyProtection="1">
      <alignment horizontal="right"/>
      <protection hidden="1"/>
    </xf>
    <xf numFmtId="0" fontId="6" fillId="0" borderId="20" xfId="3" applyFont="1" applyBorder="1" applyAlignment="1" applyProtection="1">
      <alignment horizontal="center" vertical="center"/>
      <protection hidden="1"/>
    </xf>
    <xf numFmtId="0" fontId="6" fillId="0" borderId="0" xfId="3" applyFont="1" applyBorder="1" applyAlignment="1" applyProtection="1">
      <alignment horizontal="center" vertical="center"/>
      <protection hidden="1"/>
    </xf>
  </cellXfs>
  <cellStyles count="75">
    <cellStyle name="Milliers" xfId="74" builtinId="3"/>
    <cellStyle name="Milliers [0] 2" xfId="64"/>
    <cellStyle name="Milliers 2" xfId="9"/>
    <cellStyle name="Milliers 2 2" xfId="13"/>
    <cellStyle name="Milliers 3" xfId="10"/>
    <cellStyle name="Milliers 3 2" xfId="14"/>
    <cellStyle name="Milliers 4" xfId="7"/>
    <cellStyle name="Milliers 5" xfId="17"/>
    <cellStyle name="Milliers 5 2" xfId="20"/>
    <cellStyle name="Milliers 5 2 2" xfId="24"/>
    <cellStyle name="Milliers 5 2 2 2" xfId="36"/>
    <cellStyle name="Milliers 5 2 2 3" xfId="44"/>
    <cellStyle name="Milliers 5 2 2 4" xfId="52"/>
    <cellStyle name="Milliers 5 2 2 5" xfId="62"/>
    <cellStyle name="Milliers 5 2 2 6" xfId="72"/>
    <cellStyle name="Milliers 5 2 3" xfId="28"/>
    <cellStyle name="Milliers 5 2 4" xfId="32"/>
    <cellStyle name="Milliers 5 2 5" xfId="40"/>
    <cellStyle name="Milliers 5 2 6" xfId="48"/>
    <cellStyle name="Milliers 5 2 7" xfId="58"/>
    <cellStyle name="Milliers 5 2 8" xfId="68"/>
    <cellStyle name="Milliers 5 3" xfId="22"/>
    <cellStyle name="Milliers 5 3 2" xfId="34"/>
    <cellStyle name="Milliers 5 3 3" xfId="42"/>
    <cellStyle name="Milliers 5 3 4" xfId="50"/>
    <cellStyle name="Milliers 5 3 5" xfId="60"/>
    <cellStyle name="Milliers 5 3 6" xfId="70"/>
    <cellStyle name="Milliers 5 4" xfId="26"/>
    <cellStyle name="Milliers 5 5" xfId="30"/>
    <cellStyle name="Milliers 5 6" xfId="38"/>
    <cellStyle name="Milliers 5 7" xfId="46"/>
    <cellStyle name="Milliers 5 8" xfId="56"/>
    <cellStyle name="Milliers 5 9" xfId="66"/>
    <cellStyle name="Milliers 6" xfId="55"/>
    <cellStyle name="Milliers 7" xfId="65"/>
    <cellStyle name="Milliers 8" xfId="54"/>
    <cellStyle name="Normal" xfId="0" builtinId="0"/>
    <cellStyle name="Normal 2" xfId="8"/>
    <cellStyle name="Normal 2 2" xfId="12"/>
    <cellStyle name="Normal 2 3" xfId="18"/>
    <cellStyle name="Normal 3" xfId="11"/>
    <cellStyle name="Normal 4" xfId="6"/>
    <cellStyle name="Normal 5" xfId="19"/>
    <cellStyle name="Normal 5 2" xfId="21"/>
    <cellStyle name="Normal 5 2 2" xfId="25"/>
    <cellStyle name="Normal 5 2 2 2" xfId="37"/>
    <cellStyle name="Normal 5 2 2 3" xfId="45"/>
    <cellStyle name="Normal 5 2 2 4" xfId="53"/>
    <cellStyle name="Normal 5 2 2 5" xfId="63"/>
    <cellStyle name="Normal 5 2 2 6" xfId="73"/>
    <cellStyle name="Normal 5 2 3" xfId="29"/>
    <cellStyle name="Normal 5 2 4" xfId="33"/>
    <cellStyle name="Normal 5 2 5" xfId="41"/>
    <cellStyle name="Normal 5 2 6" xfId="49"/>
    <cellStyle name="Normal 5 2 7" xfId="59"/>
    <cellStyle name="Normal 5 2 8" xfId="69"/>
    <cellStyle name="Normal 5 3" xfId="23"/>
    <cellStyle name="Normal 5 3 2" xfId="35"/>
    <cellStyle name="Normal 5 3 3" xfId="43"/>
    <cellStyle name="Normal 5 3 4" xfId="51"/>
    <cellStyle name="Normal 5 3 5" xfId="61"/>
    <cellStyle name="Normal 5 3 6" xfId="71"/>
    <cellStyle name="Normal 5 4" xfId="27"/>
    <cellStyle name="Normal 5 5" xfId="31"/>
    <cellStyle name="Normal 5 6" xfId="39"/>
    <cellStyle name="Normal 5 7" xfId="47"/>
    <cellStyle name="Normal 5 8" xfId="57"/>
    <cellStyle name="Normal 5 9" xfId="67"/>
    <cellStyle name="Normal 6" xfId="4"/>
    <cellStyle name="Normal_Décla AF2007 version 1.0 (22 octobre 2007)" xfId="1"/>
    <cellStyle name="Normal_NOUVEAU BORDEREAU PM 2006 (version 09-09-05)" xfId="2"/>
    <cellStyle name="Normal_Provision AF2006 (version 31 juillet 2006)" xfId="3"/>
    <cellStyle name="Normal_Provision AF2006 (version 31 juillet 2006) 2" xfId="5"/>
    <cellStyle name="Pourcentage 2" xfId="15"/>
    <cellStyle name="Pourcentage 3" xfId="16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Style="combo" dx="16" fmlaLink="'AF Data'!$C$22" fmlaRange="'AF Data'!$B$23:$B$67" noThreeD="1" sel="21" val="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57150</xdr:colOff>
          <xdr:row>9</xdr:row>
          <xdr:rowOff>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9229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11276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10</xdr:row>
      <xdr:rowOff>76200</xdr:rowOff>
    </xdr:from>
    <xdr:to>
      <xdr:col>4</xdr:col>
      <xdr:colOff>1543050</xdr:colOff>
      <xdr:row>10</xdr:row>
      <xdr:rowOff>85725</xdr:rowOff>
    </xdr:to>
    <xdr:sp macro="" textlink="">
      <xdr:nvSpPr>
        <xdr:cNvPr id="10264" name="Line 2"/>
        <xdr:cNvSpPr>
          <a:spLocks noChangeShapeType="1"/>
        </xdr:cNvSpPr>
      </xdr:nvSpPr>
      <xdr:spPr bwMode="auto">
        <a:xfrm flipV="1">
          <a:off x="2133600" y="1524000"/>
          <a:ext cx="26574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3\pm2003_cor_1_nonprotege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2"/>
      <sheetName val="P3"/>
      <sheetName val="P4"/>
      <sheetName val="Etat titres"/>
      <sheetName val="F12a"/>
      <sheetName val="F12"/>
      <sheetName val="A"/>
      <sheetName val="B"/>
      <sheetName val="C1"/>
      <sheetName val="C2"/>
      <sheetName val="D1"/>
      <sheetName val="D2"/>
      <sheetName val="D3"/>
      <sheetName val="D4"/>
      <sheetName val="E"/>
      <sheetName val="Tableau Sources et Profits"/>
      <sheetName val="Provision impôts"/>
      <sheetName val="Questionnaire SIAL"/>
      <sheetName val="Valeur locative SIAL"/>
      <sheetName val="Liquid. sté immob."/>
      <sheetName val="Renseignements complémentaires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F20">
            <v>0</v>
          </cell>
        </row>
        <row r="22">
          <cell r="F22">
            <v>0</v>
          </cell>
        </row>
        <row r="24">
          <cell r="F24">
            <v>0</v>
          </cell>
        </row>
        <row r="28">
          <cell r="F28">
            <v>0.1</v>
          </cell>
        </row>
        <row r="30">
          <cell r="F30">
            <v>0.1</v>
          </cell>
        </row>
        <row r="32">
          <cell r="F32">
            <v>0.1</v>
          </cell>
        </row>
        <row r="38">
          <cell r="F38">
            <v>0</v>
          </cell>
        </row>
        <row r="40">
          <cell r="F40">
            <v>0.1</v>
          </cell>
        </row>
        <row r="43">
          <cell r="F43">
            <v>0.1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B1:AC106"/>
  <sheetViews>
    <sheetView showGridLines="0" showRowColHeaders="0" tabSelected="1" zoomScale="120" zoomScaleNormal="120" workbookViewId="0">
      <selection activeCell="J13" sqref="J13:K13"/>
    </sheetView>
  </sheetViews>
  <sheetFormatPr baseColWidth="10" defaultRowHeight="11.25" x14ac:dyDescent="0.2"/>
  <cols>
    <col min="1" max="1" width="3.375" style="1" customWidth="1"/>
    <col min="2" max="3" width="3.625" style="1" customWidth="1"/>
    <col min="4" max="4" width="4.125" style="2" customWidth="1"/>
    <col min="5" max="5" width="9.125" style="4" customWidth="1"/>
    <col min="6" max="6" width="2.625" style="4" customWidth="1"/>
    <col min="7" max="8" width="3.75" style="1" customWidth="1"/>
    <col min="9" max="9" width="3.375" style="1" bestFit="1" customWidth="1"/>
    <col min="10" max="10" width="4.625" style="1" customWidth="1"/>
    <col min="11" max="11" width="3.625" style="1" customWidth="1"/>
    <col min="12" max="12" width="3.375" style="1" customWidth="1"/>
    <col min="13" max="13" width="6" style="1" customWidth="1"/>
    <col min="14" max="14" width="4.125" style="5" customWidth="1"/>
    <col min="15" max="16" width="3.5" style="1" customWidth="1"/>
    <col min="17" max="19" width="3.75" style="1" customWidth="1"/>
    <col min="20" max="20" width="10" style="1" customWidth="1"/>
    <col min="21" max="37" width="3.625" style="1" customWidth="1"/>
    <col min="38" max="16384" width="11" style="1"/>
  </cols>
  <sheetData>
    <row r="1" spans="2:26" ht="12" customHeight="1" x14ac:dyDescent="0.2">
      <c r="E1" s="3"/>
    </row>
    <row r="2" spans="2:26" ht="12" customHeight="1" x14ac:dyDescent="0.2">
      <c r="D2" s="202" t="s">
        <v>106</v>
      </c>
      <c r="E2" s="3"/>
      <c r="I2" s="283" t="s">
        <v>117</v>
      </c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</row>
    <row r="3" spans="2:26" ht="12" customHeight="1" x14ac:dyDescent="0.2">
      <c r="D3" s="203" t="s">
        <v>107</v>
      </c>
      <c r="E3" s="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V3" s="6"/>
    </row>
    <row r="4" spans="2:26" ht="12" customHeight="1" x14ac:dyDescent="0.2">
      <c r="D4" s="1" t="s">
        <v>109</v>
      </c>
      <c r="E4" s="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V4" s="6"/>
    </row>
    <row r="5" spans="2:26" ht="12" customHeight="1" x14ac:dyDescent="0.2">
      <c r="D5" s="201" t="s">
        <v>108</v>
      </c>
      <c r="E5" s="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V5" s="6"/>
    </row>
    <row r="6" spans="2:26" ht="12" customHeight="1" x14ac:dyDescent="0.2">
      <c r="D6" s="1"/>
      <c r="E6" s="3"/>
      <c r="M6" s="5"/>
      <c r="N6" s="1"/>
      <c r="V6" s="6"/>
    </row>
    <row r="7" spans="2:26" ht="15.75" x14ac:dyDescent="0.25"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5" t="s">
        <v>90</v>
      </c>
      <c r="V7" s="6"/>
      <c r="W7" s="200"/>
      <c r="X7" s="200"/>
      <c r="Y7" s="200"/>
      <c r="Z7" s="201"/>
    </row>
    <row r="8" spans="2:26" ht="12" customHeight="1" x14ac:dyDescent="0.2"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V8" s="6"/>
      <c r="W8" s="200"/>
      <c r="X8" s="200"/>
      <c r="Y8" s="200"/>
      <c r="Z8" s="201"/>
    </row>
    <row r="9" spans="2:26" ht="16.5" customHeight="1" x14ac:dyDescent="0.2">
      <c r="B9" s="1" t="s">
        <v>78</v>
      </c>
      <c r="E9" s="4" t="str">
        <f>VLOOKUP('AF Data'!C22,'AF Data'!A23:B67,2)</f>
        <v>Genève</v>
      </c>
      <c r="V9" s="6"/>
    </row>
    <row r="10" spans="2:26" ht="12" thickBot="1" x14ac:dyDescent="0.25">
      <c r="V10" s="6"/>
    </row>
    <row r="11" spans="2:26" ht="12" customHeight="1" x14ac:dyDescent="0.2">
      <c r="B11" s="12" t="s">
        <v>53</v>
      </c>
      <c r="C11" s="12"/>
      <c r="D11" s="65"/>
      <c r="E11" s="116">
        <v>44562</v>
      </c>
      <c r="F11" s="115" t="s">
        <v>54</v>
      </c>
      <c r="G11" s="286">
        <v>44926</v>
      </c>
      <c r="H11" s="287"/>
      <c r="I11" s="150"/>
      <c r="J11" s="12"/>
      <c r="K11" s="12"/>
      <c r="L11" s="12"/>
      <c r="M11" s="15"/>
      <c r="Q11" s="14"/>
      <c r="R11" s="14"/>
      <c r="S11" s="14"/>
      <c r="W11" s="13"/>
    </row>
    <row r="12" spans="2:26" ht="6" customHeight="1" thickBot="1" x14ac:dyDescent="0.25">
      <c r="M12" s="5"/>
    </row>
    <row r="13" spans="2:26" ht="12" customHeight="1" x14ac:dyDescent="0.2">
      <c r="B13" s="1" t="s">
        <v>55</v>
      </c>
      <c r="I13" s="1" t="s">
        <v>56</v>
      </c>
      <c r="J13" s="289"/>
      <c r="K13" s="290"/>
      <c r="M13" s="1" t="s">
        <v>91</v>
      </c>
      <c r="N13" s="1"/>
      <c r="O13" s="5"/>
      <c r="Q13" s="2"/>
      <c r="R13" s="3"/>
      <c r="S13" s="1" t="s">
        <v>56</v>
      </c>
      <c r="T13" s="130"/>
    </row>
    <row r="14" spans="2:26" ht="18" customHeight="1" thickBot="1" x14ac:dyDescent="0.25">
      <c r="J14" s="149"/>
      <c r="K14" s="149"/>
      <c r="N14" s="1"/>
      <c r="O14" s="5"/>
      <c r="Q14" s="2"/>
      <c r="R14" s="3"/>
      <c r="T14" s="149"/>
    </row>
    <row r="15" spans="2:26" ht="12" customHeight="1" x14ac:dyDescent="0.2">
      <c r="B15" s="1" t="s">
        <v>57</v>
      </c>
      <c r="I15" s="1" t="s">
        <v>56</v>
      </c>
      <c r="J15" s="289"/>
      <c r="K15" s="290"/>
      <c r="M15" s="1" t="s">
        <v>58</v>
      </c>
      <c r="N15" s="1"/>
      <c r="O15" s="5"/>
      <c r="Q15" s="2"/>
      <c r="R15" s="3"/>
      <c r="S15" s="1" t="s">
        <v>56</v>
      </c>
      <c r="T15" s="130"/>
    </row>
    <row r="16" spans="2:26" ht="6" customHeight="1" x14ac:dyDescent="0.2">
      <c r="J16" s="149"/>
      <c r="K16" s="149"/>
      <c r="N16" s="1"/>
      <c r="O16" s="5"/>
      <c r="Q16" s="2"/>
      <c r="R16" s="3"/>
      <c r="T16" s="149"/>
    </row>
    <row r="17" spans="2:24" ht="12.75" customHeight="1" thickBot="1" x14ac:dyDescent="0.25">
      <c r="B17" s="288" t="s">
        <v>59</v>
      </c>
      <c r="C17" s="288"/>
      <c r="D17" s="288"/>
      <c r="E17" s="288"/>
      <c r="F17" s="288"/>
      <c r="G17" s="288"/>
      <c r="H17" s="288"/>
      <c r="J17" s="149"/>
      <c r="K17" s="149"/>
      <c r="M17" s="288" t="s">
        <v>60</v>
      </c>
      <c r="N17" s="288"/>
      <c r="O17" s="288"/>
      <c r="P17" s="288"/>
      <c r="Q17" s="288"/>
      <c r="R17" s="288"/>
      <c r="T17" s="149"/>
    </row>
    <row r="18" spans="2:24" ht="12" customHeight="1" x14ac:dyDescent="0.2">
      <c r="B18" s="288"/>
      <c r="C18" s="288"/>
      <c r="D18" s="288"/>
      <c r="E18" s="288"/>
      <c r="F18" s="288"/>
      <c r="G18" s="288"/>
      <c r="H18" s="288"/>
      <c r="I18" s="1" t="s">
        <v>56</v>
      </c>
      <c r="J18" s="289"/>
      <c r="K18" s="290"/>
      <c r="M18" s="288"/>
      <c r="N18" s="288"/>
      <c r="O18" s="288"/>
      <c r="P18" s="288"/>
      <c r="Q18" s="288"/>
      <c r="R18" s="288"/>
      <c r="S18" s="1" t="s">
        <v>56</v>
      </c>
      <c r="T18" s="130"/>
    </row>
    <row r="19" spans="2:24" ht="6" customHeight="1" x14ac:dyDescent="0.2">
      <c r="G19" s="16"/>
      <c r="H19" s="16"/>
      <c r="I19" s="16"/>
      <c r="J19" s="16"/>
      <c r="K19" s="16"/>
      <c r="L19" s="16"/>
      <c r="M19" s="16"/>
      <c r="N19" s="16"/>
      <c r="O19" s="17"/>
      <c r="P19" s="17"/>
      <c r="Q19" s="18"/>
      <c r="R19" s="18"/>
      <c r="S19" s="18"/>
      <c r="T19" s="4"/>
    </row>
    <row r="20" spans="2:24" ht="9.9499999999999993" customHeight="1" x14ac:dyDescent="0.2">
      <c r="B20" s="7" t="s">
        <v>0</v>
      </c>
      <c r="C20" s="8"/>
      <c r="D20" s="9"/>
      <c r="E20" s="11"/>
      <c r="F20" s="11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1"/>
      <c r="R20" s="21"/>
      <c r="S20" s="21"/>
      <c r="T20" s="11"/>
    </row>
    <row r="21" spans="2:24" ht="9.9499999999999993" customHeight="1" x14ac:dyDescent="0.2">
      <c r="F21" s="22"/>
      <c r="G21" s="270" t="s">
        <v>61</v>
      </c>
      <c r="H21" s="270"/>
      <c r="I21" s="270"/>
      <c r="J21" s="271" t="s">
        <v>62</v>
      </c>
      <c r="K21" s="271"/>
      <c r="L21" s="271"/>
      <c r="M21" s="271"/>
      <c r="N21" s="16"/>
      <c r="O21" s="268" t="s">
        <v>63</v>
      </c>
      <c r="P21" s="268"/>
      <c r="Q21" s="276"/>
      <c r="R21" s="276"/>
      <c r="S21" s="276"/>
      <c r="T21" s="18" t="s">
        <v>64</v>
      </c>
    </row>
    <row r="22" spans="2:24" ht="9.9499999999999993" customHeight="1" x14ac:dyDescent="0.2">
      <c r="B22" s="23" t="s">
        <v>65</v>
      </c>
      <c r="F22" s="22"/>
      <c r="I22" s="2"/>
      <c r="J22" s="2"/>
      <c r="K22" s="2"/>
      <c r="L22" s="2"/>
      <c r="M22" s="2"/>
      <c r="N22" s="16"/>
      <c r="O22" s="17"/>
      <c r="P22" s="5"/>
      <c r="Q22" s="18"/>
      <c r="R22" s="5"/>
      <c r="S22" s="5"/>
      <c r="T22" s="4"/>
      <c r="X22" s="24"/>
    </row>
    <row r="23" spans="2:24" ht="9.9499999999999993" customHeight="1" x14ac:dyDescent="0.2">
      <c r="B23" s="25" t="s">
        <v>0</v>
      </c>
      <c r="C23" s="25"/>
      <c r="D23" s="26"/>
      <c r="E23" s="151"/>
      <c r="F23" s="28">
        <v>1</v>
      </c>
      <c r="G23" s="285">
        <f>IF(J15-J18&lt;0,0,J15-J18)</f>
        <v>0</v>
      </c>
      <c r="H23" s="285"/>
      <c r="I23" s="285"/>
      <c r="J23" s="29"/>
      <c r="K23" s="29"/>
      <c r="L23" s="29"/>
      <c r="M23" s="29"/>
      <c r="N23" s="29"/>
      <c r="O23" s="275">
        <f>'AF Data'!C5</f>
        <v>5.144E-2</v>
      </c>
      <c r="P23" s="275"/>
      <c r="Q23" s="277">
        <f>ROUND((G23*O23)/5,2)*5</f>
        <v>0</v>
      </c>
      <c r="R23" s="277"/>
      <c r="S23" s="277"/>
      <c r="T23" s="4"/>
    </row>
    <row r="24" spans="2:24" ht="9.9499999999999993" customHeight="1" x14ac:dyDescent="0.2">
      <c r="B24" s="33" t="s">
        <v>67</v>
      </c>
      <c r="C24" s="33"/>
      <c r="D24" s="34"/>
      <c r="E24" s="152"/>
      <c r="F24" s="35">
        <v>2</v>
      </c>
      <c r="G24" s="262">
        <f>Q23</f>
        <v>0</v>
      </c>
      <c r="H24" s="262"/>
      <c r="I24" s="262"/>
      <c r="J24" s="36"/>
      <c r="K24" s="36"/>
      <c r="L24" s="36"/>
      <c r="M24" s="36"/>
      <c r="N24" s="36"/>
      <c r="O24" s="278">
        <f>'AF Data'!C6</f>
        <v>0.88500000000000001</v>
      </c>
      <c r="P24" s="278"/>
      <c r="Q24" s="262">
        <f>ROUND((G24*O24)/5,2)*5</f>
        <v>0</v>
      </c>
      <c r="R24" s="262"/>
      <c r="S24" s="262"/>
      <c r="T24" s="125">
        <f>SUM(Q23:Q24)</f>
        <v>0</v>
      </c>
    </row>
    <row r="25" spans="2:24" ht="6" customHeight="1" x14ac:dyDescent="0.2">
      <c r="F25" s="22"/>
      <c r="T25" s="5"/>
    </row>
    <row r="26" spans="2:24" ht="9.9499999999999993" customHeight="1" x14ac:dyDescent="0.2">
      <c r="B26" s="23" t="s">
        <v>68</v>
      </c>
      <c r="F26" s="22"/>
      <c r="I26" s="2"/>
      <c r="J26" s="2"/>
      <c r="K26" s="2"/>
      <c r="L26" s="2"/>
      <c r="M26" s="2"/>
      <c r="N26" s="16"/>
      <c r="O26" s="17"/>
      <c r="P26" s="5"/>
      <c r="Q26" s="18"/>
      <c r="R26" s="5"/>
      <c r="S26" s="5"/>
      <c r="T26" s="18"/>
    </row>
    <row r="27" spans="2:24" s="12" customFormat="1" ht="9.9499999999999993" customHeight="1" x14ac:dyDescent="0.2">
      <c r="B27" s="37" t="s">
        <v>67</v>
      </c>
      <c r="C27" s="37"/>
      <c r="D27" s="38"/>
      <c r="E27" s="153"/>
      <c r="F27" s="39">
        <v>3</v>
      </c>
      <c r="G27" s="274">
        <f>ROUND(('Calculette AF ICC 2022'!Q23*80%)/5,2)*5</f>
        <v>0</v>
      </c>
      <c r="H27" s="274"/>
      <c r="I27" s="274"/>
      <c r="J27" s="57">
        <f>VLOOKUP('AF Data'!C22,'AF Data'!A23:C67,3)</f>
        <v>6621</v>
      </c>
      <c r="K27" s="281" t="str">
        <f>VLOOKUP(J27,'AF Data'!C23:E67,3)</f>
        <v>Genève</v>
      </c>
      <c r="L27" s="281"/>
      <c r="M27" s="281"/>
      <c r="N27" s="41"/>
      <c r="O27" s="263">
        <f>VLOOKUP('Calculette AF ICC 2022'!K27,'AF Data'!B23:D68,3)/100</f>
        <v>0.45490000000000003</v>
      </c>
      <c r="P27" s="263"/>
      <c r="Q27" s="274">
        <f>ROUND((G27*O27)/5,2)*5</f>
        <v>0</v>
      </c>
      <c r="R27" s="274"/>
      <c r="S27" s="274"/>
      <c r="T27" s="42"/>
      <c r="V27" s="43"/>
    </row>
    <row r="28" spans="2:24" s="12" customFormat="1" ht="9.9499999999999993" customHeight="1" x14ac:dyDescent="0.2">
      <c r="B28" s="44" t="s">
        <v>6</v>
      </c>
      <c r="C28" s="44"/>
      <c r="D28" s="45"/>
      <c r="E28" s="154"/>
      <c r="F28" s="46">
        <v>4</v>
      </c>
      <c r="G28" s="273">
        <f>Q23-G27</f>
        <v>0</v>
      </c>
      <c r="H28" s="273"/>
      <c r="I28" s="273"/>
      <c r="J28" s="47"/>
      <c r="K28" s="47"/>
      <c r="L28" s="47"/>
      <c r="M28" s="47"/>
      <c r="N28" s="47"/>
      <c r="O28" s="279">
        <f>'AF Data'!C20</f>
        <v>0.44</v>
      </c>
      <c r="P28" s="279"/>
      <c r="Q28" s="273">
        <f>ROUND((G28*O28)/5,2)*5</f>
        <v>0</v>
      </c>
      <c r="R28" s="273"/>
      <c r="S28" s="273"/>
      <c r="T28" s="126">
        <f>SUM(Q27:Q28)</f>
        <v>0</v>
      </c>
    </row>
    <row r="29" spans="2:24" ht="6" customHeight="1" x14ac:dyDescent="0.2">
      <c r="F29" s="22"/>
    </row>
    <row r="30" spans="2:24" ht="9.9499999999999993" customHeight="1" x14ac:dyDescent="0.2">
      <c r="B30" s="49" t="s">
        <v>64</v>
      </c>
      <c r="C30" s="50"/>
      <c r="D30" s="51"/>
      <c r="E30" s="53"/>
      <c r="F30" s="54"/>
      <c r="G30" s="50"/>
      <c r="H30" s="50"/>
      <c r="I30" s="50"/>
      <c r="J30" s="50"/>
      <c r="K30" s="50"/>
      <c r="L30" s="50"/>
      <c r="M30" s="50"/>
      <c r="N30" s="55"/>
      <c r="O30" s="50"/>
      <c r="P30" s="50"/>
      <c r="Q30" s="50"/>
      <c r="R30" s="50"/>
      <c r="S30" s="50"/>
      <c r="T30" s="127">
        <f>SUM(T24:T28)</f>
        <v>0</v>
      </c>
    </row>
    <row r="31" spans="2:24" ht="6" customHeight="1" x14ac:dyDescent="0.2">
      <c r="F31" s="22"/>
      <c r="V31" s="13"/>
    </row>
    <row r="32" spans="2:24" ht="9.9499999999999993" customHeight="1" x14ac:dyDescent="0.2">
      <c r="B32" s="7" t="s">
        <v>3</v>
      </c>
      <c r="C32" s="8"/>
      <c r="D32" s="9"/>
      <c r="E32" s="11"/>
      <c r="F32" s="56"/>
      <c r="G32" s="19"/>
      <c r="H32" s="19"/>
      <c r="I32" s="19"/>
      <c r="J32" s="19"/>
      <c r="K32" s="19"/>
      <c r="L32" s="19"/>
      <c r="M32" s="19"/>
      <c r="N32" s="19"/>
      <c r="O32" s="20"/>
      <c r="P32" s="20"/>
      <c r="Q32" s="21"/>
      <c r="R32" s="21"/>
      <c r="S32" s="21"/>
      <c r="T32" s="11"/>
    </row>
    <row r="33" spans="2:23" ht="9.9499999999999993" customHeight="1" x14ac:dyDescent="0.2">
      <c r="F33" s="22"/>
      <c r="G33" s="270" t="s">
        <v>61</v>
      </c>
      <c r="H33" s="270"/>
      <c r="I33" s="270"/>
      <c r="J33" s="271" t="s">
        <v>62</v>
      </c>
      <c r="K33" s="271"/>
      <c r="L33" s="271"/>
      <c r="M33" s="271"/>
      <c r="N33" s="16" t="s">
        <v>69</v>
      </c>
      <c r="O33" s="268" t="s">
        <v>63</v>
      </c>
      <c r="P33" s="268"/>
      <c r="Q33" s="276"/>
      <c r="R33" s="276"/>
      <c r="S33" s="276"/>
      <c r="T33" s="18" t="s">
        <v>64</v>
      </c>
    </row>
    <row r="34" spans="2:23" ht="9.9499999999999993" customHeight="1" x14ac:dyDescent="0.2">
      <c r="B34" s="23" t="s">
        <v>65</v>
      </c>
      <c r="F34" s="22"/>
      <c r="G34" s="24"/>
      <c r="H34" s="24"/>
      <c r="I34" s="58"/>
      <c r="J34" s="2"/>
      <c r="K34" s="2"/>
      <c r="L34" s="2"/>
      <c r="M34" s="2"/>
      <c r="N34" s="16"/>
      <c r="O34" s="17"/>
      <c r="P34" s="5"/>
      <c r="Q34" s="18"/>
      <c r="R34" s="5"/>
      <c r="S34" s="5"/>
      <c r="T34" s="4"/>
    </row>
    <row r="35" spans="2:23" ht="9.9499999999999993" customHeight="1" x14ac:dyDescent="0.2">
      <c r="B35" s="25" t="s">
        <v>3</v>
      </c>
      <c r="C35" s="25"/>
      <c r="D35" s="26"/>
      <c r="E35" s="151"/>
      <c r="F35" s="28">
        <v>5</v>
      </c>
      <c r="G35" s="282">
        <f>IF(T15-T18&lt;0,0,T15-T18)</f>
        <v>0</v>
      </c>
      <c r="H35" s="282"/>
      <c r="I35" s="282"/>
      <c r="J35" s="29"/>
      <c r="K35" s="29"/>
      <c r="L35" s="29"/>
      <c r="M35" s="29"/>
      <c r="N35" s="29">
        <f>DAYS360(E11,G11,TRUE)+1</f>
        <v>360</v>
      </c>
      <c r="O35" s="280">
        <f>'AF Data'!G30</f>
        <v>0</v>
      </c>
      <c r="P35" s="280"/>
      <c r="Q35" s="277">
        <f>ROUND((G35*O35/360*N35)/5,2)*5</f>
        <v>0</v>
      </c>
      <c r="R35" s="277"/>
      <c r="S35" s="277"/>
      <c r="T35" s="4"/>
    </row>
    <row r="36" spans="2:23" ht="9.9499999999999993" customHeight="1" x14ac:dyDescent="0.2">
      <c r="B36" s="25" t="s">
        <v>104</v>
      </c>
      <c r="C36" s="25"/>
      <c r="D36" s="26"/>
      <c r="E36" s="27"/>
      <c r="F36" s="28">
        <v>6</v>
      </c>
      <c r="G36" s="206"/>
      <c r="H36" s="206"/>
      <c r="I36" s="206"/>
      <c r="J36" s="29"/>
      <c r="K36" s="29"/>
      <c r="L36" s="29"/>
      <c r="M36" s="29"/>
      <c r="N36" s="29"/>
      <c r="O36" s="30"/>
      <c r="P36" s="30"/>
      <c r="Q36" s="284">
        <f>ROUND(-MIN(Q23*50%,Q35)/5,2)*5</f>
        <v>0</v>
      </c>
      <c r="R36" s="284"/>
      <c r="S36" s="284"/>
      <c r="T36" s="4"/>
    </row>
    <row r="37" spans="2:23" ht="9.9499999999999993" customHeight="1" x14ac:dyDescent="0.2">
      <c r="B37" s="32" t="s">
        <v>66</v>
      </c>
      <c r="C37" s="25"/>
      <c r="D37" s="26"/>
      <c r="E37" s="27"/>
      <c r="F37" s="28"/>
      <c r="G37" s="206"/>
      <c r="H37" s="206"/>
      <c r="I37" s="206"/>
      <c r="J37" s="29"/>
      <c r="K37" s="29"/>
      <c r="L37" s="29"/>
      <c r="M37" s="29"/>
      <c r="N37" s="29"/>
      <c r="O37" s="30"/>
      <c r="P37" s="30"/>
      <c r="Q37" s="262">
        <f>SUM(Q35:S36)</f>
        <v>0</v>
      </c>
      <c r="R37" s="262"/>
      <c r="S37" s="262"/>
      <c r="T37" s="4"/>
    </row>
    <row r="38" spans="2:23" ht="9.9499999999999993" customHeight="1" x14ac:dyDescent="0.2">
      <c r="B38" s="33" t="s">
        <v>67</v>
      </c>
      <c r="C38" s="33"/>
      <c r="D38" s="34"/>
      <c r="E38" s="152"/>
      <c r="F38" s="35">
        <v>7</v>
      </c>
      <c r="G38" s="262">
        <f>Q37</f>
        <v>0</v>
      </c>
      <c r="H38" s="262"/>
      <c r="I38" s="262"/>
      <c r="J38" s="36"/>
      <c r="K38" s="36"/>
      <c r="L38" s="36"/>
      <c r="M38" s="36"/>
      <c r="N38" s="36"/>
      <c r="O38" s="278">
        <f>'AF Data'!C12</f>
        <v>0.77500000000000002</v>
      </c>
      <c r="P38" s="278"/>
      <c r="Q38" s="262">
        <f>ROUND((G38*O38)/5,2)*5</f>
        <v>0</v>
      </c>
      <c r="R38" s="262"/>
      <c r="S38" s="262"/>
      <c r="T38" s="125">
        <f>SUM(Q37:S38)</f>
        <v>0</v>
      </c>
    </row>
    <row r="39" spans="2:23" ht="6" customHeight="1" x14ac:dyDescent="0.2">
      <c r="F39" s="22"/>
      <c r="T39" s="5"/>
    </row>
    <row r="40" spans="2:23" ht="9.9499999999999993" customHeight="1" x14ac:dyDescent="0.2">
      <c r="B40" s="23" t="s">
        <v>68</v>
      </c>
      <c r="F40" s="22"/>
      <c r="I40" s="2"/>
      <c r="J40" s="2"/>
      <c r="K40" s="2"/>
      <c r="L40" s="2"/>
      <c r="M40" s="2"/>
      <c r="N40" s="16"/>
      <c r="O40" s="17"/>
      <c r="P40" s="5"/>
      <c r="Q40" s="18"/>
      <c r="R40" s="5"/>
      <c r="S40" s="5"/>
      <c r="T40" s="18"/>
    </row>
    <row r="41" spans="2:23" s="12" customFormat="1" ht="9.9499999999999993" customHeight="1" x14ac:dyDescent="0.2">
      <c r="B41" s="37" t="s">
        <v>67</v>
      </c>
      <c r="C41" s="37"/>
      <c r="D41" s="38"/>
      <c r="E41" s="153"/>
      <c r="F41" s="39">
        <v>3</v>
      </c>
      <c r="G41" s="274">
        <f>ROUND((Q37*80%)/5,2)*5</f>
        <v>0</v>
      </c>
      <c r="H41" s="274"/>
      <c r="I41" s="274"/>
      <c r="J41" s="57">
        <f>J27</f>
        <v>6621</v>
      </c>
      <c r="K41" s="281" t="str">
        <f>K27</f>
        <v>Genève</v>
      </c>
      <c r="L41" s="281"/>
      <c r="M41" s="281"/>
      <c r="N41" s="41"/>
      <c r="O41" s="263">
        <f>O27</f>
        <v>0.45490000000000003</v>
      </c>
      <c r="P41" s="263"/>
      <c r="Q41" s="274">
        <f>ROUND((G41*O41)/5,2)*5</f>
        <v>0</v>
      </c>
      <c r="R41" s="274"/>
      <c r="S41" s="274"/>
      <c r="T41" s="42"/>
      <c r="V41" s="43"/>
    </row>
    <row r="42" spans="2:23" s="12" customFormat="1" ht="9.9499999999999993" customHeight="1" x14ac:dyDescent="0.2">
      <c r="B42" s="44" t="s">
        <v>6</v>
      </c>
      <c r="C42" s="44"/>
      <c r="D42" s="45"/>
      <c r="E42" s="154"/>
      <c r="F42" s="46">
        <v>4</v>
      </c>
      <c r="G42" s="273">
        <f>Q37-G41</f>
        <v>0</v>
      </c>
      <c r="H42" s="273"/>
      <c r="I42" s="273"/>
      <c r="J42" s="47"/>
      <c r="K42" s="47"/>
      <c r="L42" s="47"/>
      <c r="M42" s="47"/>
      <c r="N42" s="47"/>
      <c r="O42" s="279">
        <f>'AF Data'!C20</f>
        <v>0.44</v>
      </c>
      <c r="P42" s="279"/>
      <c r="Q42" s="273">
        <f>ROUND((G42*O42)/5,2)*5</f>
        <v>0</v>
      </c>
      <c r="R42" s="273"/>
      <c r="S42" s="273"/>
      <c r="T42" s="126">
        <f>SUM(Q41:Q42)</f>
        <v>0</v>
      </c>
    </row>
    <row r="43" spans="2:23" ht="6" customHeight="1" x14ac:dyDescent="0.2">
      <c r="B43" s="24"/>
      <c r="C43" s="24"/>
      <c r="D43" s="58"/>
      <c r="E43" s="60"/>
      <c r="F43" s="61"/>
      <c r="G43" s="62"/>
      <c r="H43" s="62"/>
      <c r="I43" s="62"/>
      <c r="J43" s="62"/>
      <c r="K43" s="62"/>
      <c r="L43" s="62"/>
      <c r="M43" s="62"/>
      <c r="N43" s="62"/>
      <c r="O43" s="63"/>
      <c r="P43" s="63"/>
      <c r="Q43" s="31"/>
      <c r="R43" s="31"/>
      <c r="S43" s="31"/>
      <c r="T43" s="64"/>
    </row>
    <row r="44" spans="2:23" ht="9.9499999999999993" customHeight="1" x14ac:dyDescent="0.2">
      <c r="B44" s="49" t="s">
        <v>64</v>
      </c>
      <c r="C44" s="50"/>
      <c r="D44" s="51"/>
      <c r="E44" s="53"/>
      <c r="F44" s="54"/>
      <c r="G44" s="50"/>
      <c r="H44" s="50"/>
      <c r="I44" s="50"/>
      <c r="J44" s="50"/>
      <c r="K44" s="50"/>
      <c r="L44" s="50"/>
      <c r="M44" s="50"/>
      <c r="N44" s="55"/>
      <c r="O44" s="50"/>
      <c r="P44" s="50"/>
      <c r="Q44" s="50"/>
      <c r="R44" s="50"/>
      <c r="S44" s="50"/>
      <c r="T44" s="127">
        <f>SUM(T38:T42)</f>
        <v>0</v>
      </c>
    </row>
    <row r="45" spans="2:23" ht="6" customHeight="1" x14ac:dyDescent="0.2">
      <c r="F45" s="22"/>
      <c r="V45" s="13"/>
      <c r="W45" s="12"/>
    </row>
    <row r="46" spans="2:23" ht="9.9499999999999993" customHeight="1" x14ac:dyDescent="0.2">
      <c r="B46" s="7" t="s">
        <v>70</v>
      </c>
      <c r="C46" s="8"/>
      <c r="D46" s="9"/>
      <c r="E46" s="11"/>
      <c r="F46" s="56"/>
      <c r="G46" s="19"/>
      <c r="H46" s="19"/>
      <c r="I46" s="19"/>
      <c r="J46" s="19"/>
      <c r="K46" s="19"/>
      <c r="L46" s="19"/>
      <c r="M46" s="19"/>
      <c r="N46" s="19"/>
      <c r="O46" s="20"/>
      <c r="P46" s="20"/>
      <c r="Q46" s="21"/>
      <c r="R46" s="21"/>
      <c r="S46" s="21"/>
      <c r="T46" s="11"/>
    </row>
    <row r="47" spans="2:23" ht="11.1" customHeight="1" thickBot="1" x14ac:dyDescent="0.25">
      <c r="B47" s="69"/>
      <c r="C47" s="69"/>
      <c r="D47" s="70"/>
      <c r="E47" s="155"/>
      <c r="F47" s="71"/>
      <c r="G47" s="270" t="s">
        <v>61</v>
      </c>
      <c r="H47" s="270"/>
      <c r="I47" s="270"/>
      <c r="J47" s="271"/>
      <c r="K47" s="271"/>
      <c r="L47" s="271"/>
      <c r="M47" s="271"/>
      <c r="N47" s="16"/>
      <c r="O47" s="268" t="s">
        <v>63</v>
      </c>
      <c r="P47" s="268"/>
      <c r="Q47" s="269"/>
      <c r="R47" s="269"/>
      <c r="S47" s="269"/>
      <c r="T47" s="72" t="s">
        <v>64</v>
      </c>
    </row>
    <row r="48" spans="2:23" s="12" customFormat="1" ht="9.9499999999999993" customHeight="1" x14ac:dyDescent="0.2">
      <c r="B48" s="73" t="s">
        <v>71</v>
      </c>
      <c r="C48" s="37"/>
      <c r="D48" s="38"/>
      <c r="E48" s="153"/>
      <c r="F48" s="39">
        <v>8</v>
      </c>
      <c r="G48" s="265"/>
      <c r="H48" s="266"/>
      <c r="I48" s="267"/>
      <c r="J48" s="272"/>
      <c r="K48" s="272"/>
      <c r="L48" s="272"/>
      <c r="M48" s="272"/>
      <c r="N48" s="41"/>
      <c r="O48" s="263">
        <v>1.5E-3</v>
      </c>
      <c r="P48" s="263"/>
      <c r="Q48" s="40"/>
      <c r="R48" s="40"/>
      <c r="S48" s="40"/>
      <c r="T48" s="126">
        <f>ROUND((G48*O48)/5,2)*5</f>
        <v>0</v>
      </c>
      <c r="V48" s="43"/>
    </row>
    <row r="49" spans="2:22" s="12" customFormat="1" ht="9.9499999999999993" customHeight="1" thickBot="1" x14ac:dyDescent="0.25">
      <c r="B49" s="117"/>
      <c r="C49" s="118"/>
      <c r="D49" s="119"/>
      <c r="E49" s="156"/>
      <c r="F49" s="120"/>
      <c r="G49" s="122"/>
      <c r="H49" s="122"/>
      <c r="I49" s="122"/>
      <c r="J49" s="121"/>
      <c r="K49" s="121"/>
      <c r="L49" s="121"/>
      <c r="M49" s="121"/>
      <c r="N49" s="122"/>
      <c r="O49" s="123"/>
      <c r="P49" s="123"/>
      <c r="Q49" s="124"/>
      <c r="R49" s="124"/>
      <c r="S49" s="124"/>
      <c r="T49" s="157"/>
      <c r="V49" s="43"/>
    </row>
    <row r="50" spans="2:22" s="12" customFormat="1" ht="9.9499999999999993" customHeight="1" x14ac:dyDescent="0.2">
      <c r="B50" s="73" t="s">
        <v>72</v>
      </c>
      <c r="C50" s="37"/>
      <c r="D50" s="38"/>
      <c r="E50" s="153"/>
      <c r="F50" s="39">
        <v>8</v>
      </c>
      <c r="G50" s="265"/>
      <c r="H50" s="266"/>
      <c r="I50" s="267"/>
      <c r="J50" s="74"/>
      <c r="K50" s="74"/>
      <c r="L50" s="74"/>
      <c r="M50" s="74"/>
      <c r="N50" s="41"/>
      <c r="O50" s="263">
        <v>1E-3</v>
      </c>
      <c r="P50" s="263"/>
      <c r="Q50" s="40"/>
      <c r="R50" s="40"/>
      <c r="S50" s="40"/>
      <c r="T50" s="126">
        <f>ROUND((G50*O50)/5,2)*5</f>
        <v>0</v>
      </c>
      <c r="V50" s="43"/>
    </row>
    <row r="51" spans="2:22" ht="6" customHeight="1" x14ac:dyDescent="0.2">
      <c r="B51" s="75"/>
      <c r="C51" s="69"/>
      <c r="D51" s="70"/>
      <c r="E51" s="155"/>
      <c r="F51" s="71"/>
      <c r="G51" s="69"/>
      <c r="H51" s="69"/>
      <c r="I51" s="69"/>
      <c r="J51" s="69"/>
      <c r="K51" s="69"/>
      <c r="L51" s="69"/>
      <c r="M51" s="69"/>
      <c r="N51" s="76"/>
      <c r="O51" s="69"/>
      <c r="P51" s="69"/>
      <c r="Q51" s="69"/>
      <c r="R51" s="69"/>
      <c r="S51" s="69"/>
      <c r="T51" s="69"/>
    </row>
    <row r="52" spans="2:22" ht="9.9499999999999993" customHeight="1" x14ac:dyDescent="0.2">
      <c r="B52" s="77" t="s">
        <v>64</v>
      </c>
      <c r="C52" s="78"/>
      <c r="D52" s="79"/>
      <c r="E52" s="158"/>
      <c r="F52" s="80"/>
      <c r="G52" s="78"/>
      <c r="H52" s="78"/>
      <c r="I52" s="78"/>
      <c r="J52" s="78"/>
      <c r="K52" s="78"/>
      <c r="L52" s="78"/>
      <c r="M52" s="78"/>
      <c r="N52" s="81"/>
      <c r="O52" s="78"/>
      <c r="P52" s="78"/>
      <c r="Q52" s="78"/>
      <c r="R52" s="78"/>
      <c r="S52" s="78"/>
      <c r="T52" s="128">
        <f>SUM(T48:T50)</f>
        <v>0</v>
      </c>
    </row>
    <row r="53" spans="2:22" ht="6" customHeight="1" x14ac:dyDescent="0.2">
      <c r="B53" s="75"/>
      <c r="C53" s="69"/>
      <c r="D53" s="70"/>
      <c r="E53" s="155"/>
      <c r="F53" s="71"/>
      <c r="G53" s="69"/>
      <c r="H53" s="69"/>
      <c r="I53" s="69"/>
      <c r="J53" s="69"/>
      <c r="K53" s="69"/>
      <c r="L53" s="69"/>
      <c r="M53" s="69"/>
      <c r="N53" s="76"/>
      <c r="O53" s="69"/>
      <c r="P53" s="69"/>
      <c r="Q53" s="69"/>
      <c r="R53" s="69"/>
      <c r="S53" s="69"/>
      <c r="T53" s="69"/>
    </row>
    <row r="54" spans="2:22" ht="13.5" thickBot="1" x14ac:dyDescent="0.25">
      <c r="B54" s="82" t="s">
        <v>73</v>
      </c>
      <c r="C54" s="83"/>
      <c r="D54" s="84"/>
      <c r="E54" s="86"/>
      <c r="F54" s="86"/>
      <c r="G54" s="83"/>
      <c r="H54" s="83"/>
      <c r="I54" s="83"/>
      <c r="J54" s="83"/>
      <c r="K54" s="83"/>
      <c r="L54" s="83"/>
      <c r="M54" s="83"/>
      <c r="N54" s="87"/>
      <c r="O54" s="83"/>
      <c r="P54" s="83"/>
      <c r="Q54" s="83"/>
      <c r="R54" s="83"/>
      <c r="S54" s="83"/>
      <c r="T54" s="129">
        <f>SUM(T30,T44,T52)</f>
        <v>0</v>
      </c>
    </row>
    <row r="55" spans="2:22" ht="6" customHeight="1" x14ac:dyDescent="0.2">
      <c r="B55" s="75"/>
      <c r="C55" s="69"/>
      <c r="D55" s="70"/>
      <c r="E55" s="155"/>
      <c r="F55" s="71"/>
      <c r="G55" s="69"/>
      <c r="H55" s="69"/>
      <c r="I55" s="69"/>
      <c r="J55" s="69"/>
      <c r="K55" s="69"/>
      <c r="L55" s="69"/>
      <c r="M55" s="69"/>
      <c r="N55" s="76"/>
      <c r="O55" s="69"/>
      <c r="P55" s="69"/>
      <c r="Q55" s="69"/>
      <c r="R55" s="69"/>
      <c r="S55" s="69"/>
      <c r="T55" s="69"/>
    </row>
    <row r="56" spans="2:22" ht="11.25" customHeight="1" x14ac:dyDescent="0.2"/>
    <row r="57" spans="2:22" ht="11.25" customHeight="1" x14ac:dyDescent="0.2">
      <c r="B57" s="131" t="s">
        <v>85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</row>
    <row r="58" spans="2:22" ht="11.25" customHeight="1" x14ac:dyDescent="0.2">
      <c r="B58" s="133" t="s">
        <v>79</v>
      </c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5" t="s">
        <v>80</v>
      </c>
    </row>
    <row r="59" spans="2:22" ht="6" customHeight="1" x14ac:dyDescent="0.2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</row>
    <row r="60" spans="2:22" ht="11.25" customHeight="1" x14ac:dyDescent="0.2">
      <c r="B60" s="138">
        <v>1</v>
      </c>
      <c r="C60" s="8" t="s">
        <v>110</v>
      </c>
      <c r="D60" s="9"/>
      <c r="E60" s="10"/>
      <c r="F60" s="11"/>
      <c r="G60" s="8"/>
      <c r="H60" s="8"/>
      <c r="I60" s="8"/>
      <c r="J60" s="8"/>
      <c r="K60" s="8"/>
      <c r="L60" s="8"/>
      <c r="M60" s="136"/>
      <c r="N60" s="137"/>
      <c r="O60" s="136"/>
      <c r="P60" s="136"/>
      <c r="Q60" s="136"/>
      <c r="R60" s="136"/>
      <c r="S60" s="8"/>
      <c r="T60" s="8" t="s">
        <v>81</v>
      </c>
    </row>
    <row r="61" spans="2:22" ht="11.25" customHeight="1" x14ac:dyDescent="0.2">
      <c r="B61" s="139">
        <v>2</v>
      </c>
      <c r="C61" s="1" t="s">
        <v>112</v>
      </c>
      <c r="E61" s="3"/>
      <c r="T61" s="1" t="s">
        <v>113</v>
      </c>
    </row>
    <row r="62" spans="2:22" ht="11.25" customHeight="1" x14ac:dyDescent="0.2">
      <c r="B62" s="244">
        <v>3</v>
      </c>
      <c r="C62" s="245" t="s">
        <v>115</v>
      </c>
      <c r="D62" s="246"/>
      <c r="E62" s="247"/>
      <c r="F62" s="248"/>
      <c r="G62" s="245"/>
      <c r="H62" s="245"/>
      <c r="I62" s="245"/>
      <c r="J62" s="245"/>
      <c r="K62" s="245"/>
      <c r="L62" s="245"/>
      <c r="M62" s="245"/>
      <c r="N62" s="249"/>
      <c r="O62" s="245"/>
      <c r="P62" s="245"/>
      <c r="Q62" s="245"/>
      <c r="R62" s="245"/>
      <c r="S62" s="245"/>
      <c r="T62" s="245" t="s">
        <v>82</v>
      </c>
    </row>
    <row r="63" spans="2:22" ht="22.5" customHeight="1" x14ac:dyDescent="0.2">
      <c r="B63" s="244"/>
      <c r="C63" s="264" t="s">
        <v>116</v>
      </c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45" t="s">
        <v>83</v>
      </c>
    </row>
    <row r="64" spans="2:22" ht="11.25" customHeight="1" x14ac:dyDescent="0.2">
      <c r="B64" s="238">
        <v>4</v>
      </c>
      <c r="C64" s="239" t="s">
        <v>86</v>
      </c>
      <c r="D64" s="240"/>
      <c r="E64" s="241"/>
      <c r="F64" s="242"/>
      <c r="G64" s="239"/>
      <c r="H64" s="239"/>
      <c r="I64" s="239"/>
      <c r="J64" s="239"/>
      <c r="K64" s="239"/>
      <c r="L64" s="239"/>
      <c r="M64" s="239"/>
      <c r="N64" s="243"/>
      <c r="O64" s="239"/>
      <c r="P64" s="239"/>
      <c r="Q64" s="239"/>
      <c r="R64" s="239"/>
      <c r="S64" s="239"/>
      <c r="T64" s="239" t="s">
        <v>82</v>
      </c>
    </row>
    <row r="65" spans="2:28" ht="11.25" customHeight="1" x14ac:dyDescent="0.2">
      <c r="B65" s="238"/>
      <c r="C65" s="239" t="s">
        <v>87</v>
      </c>
      <c r="D65" s="240"/>
      <c r="E65" s="241"/>
      <c r="F65" s="242"/>
      <c r="G65" s="239"/>
      <c r="H65" s="239"/>
      <c r="I65" s="239"/>
      <c r="J65" s="239"/>
      <c r="K65" s="239"/>
      <c r="L65" s="239"/>
      <c r="M65" s="239"/>
      <c r="N65" s="243"/>
      <c r="O65" s="239"/>
      <c r="P65" s="239"/>
      <c r="Q65" s="239"/>
      <c r="R65" s="239"/>
      <c r="S65" s="239"/>
      <c r="T65" s="239" t="s">
        <v>84</v>
      </c>
    </row>
    <row r="66" spans="2:28" ht="11.25" customHeight="1" x14ac:dyDescent="0.2">
      <c r="B66" s="244">
        <v>5</v>
      </c>
      <c r="C66" s="245" t="s">
        <v>111</v>
      </c>
      <c r="D66" s="246"/>
      <c r="E66" s="247"/>
      <c r="F66" s="248"/>
      <c r="G66" s="245"/>
      <c r="H66" s="245"/>
      <c r="I66" s="245"/>
      <c r="J66" s="245"/>
      <c r="K66" s="245"/>
      <c r="L66" s="245"/>
      <c r="M66" s="245"/>
      <c r="N66" s="249"/>
      <c r="O66" s="245"/>
      <c r="P66" s="245"/>
      <c r="Q66" s="245"/>
      <c r="R66" s="245"/>
      <c r="S66" s="245"/>
      <c r="T66" s="245" t="s">
        <v>81</v>
      </c>
    </row>
    <row r="67" spans="2:28" ht="11.25" customHeight="1" x14ac:dyDescent="0.2">
      <c r="B67" s="238">
        <v>6</v>
      </c>
      <c r="C67" s="239" t="s">
        <v>105</v>
      </c>
      <c r="D67" s="240"/>
      <c r="E67" s="241"/>
      <c r="F67" s="242"/>
      <c r="G67" s="239"/>
      <c r="H67" s="239"/>
      <c r="I67" s="239"/>
      <c r="J67" s="239"/>
      <c r="K67" s="239"/>
      <c r="L67" s="239"/>
      <c r="M67" s="239"/>
      <c r="N67" s="243"/>
      <c r="O67" s="239"/>
      <c r="P67" s="239"/>
      <c r="Q67" s="239"/>
      <c r="R67" s="239"/>
      <c r="S67" s="239"/>
      <c r="T67" s="239" t="s">
        <v>81</v>
      </c>
    </row>
    <row r="68" spans="2:28" ht="11.25" customHeight="1" x14ac:dyDescent="0.2">
      <c r="B68" s="244">
        <v>7</v>
      </c>
      <c r="C68" s="245" t="s">
        <v>114</v>
      </c>
      <c r="D68" s="246"/>
      <c r="E68" s="247"/>
      <c r="F68" s="248"/>
      <c r="G68" s="245"/>
      <c r="H68" s="245"/>
      <c r="I68" s="245"/>
      <c r="J68" s="245"/>
      <c r="K68" s="245"/>
      <c r="L68" s="245"/>
      <c r="M68" s="245"/>
      <c r="N68" s="249"/>
      <c r="O68" s="245"/>
      <c r="P68" s="245"/>
      <c r="Q68" s="245"/>
      <c r="R68" s="245"/>
      <c r="S68" s="245"/>
      <c r="T68" s="245" t="s">
        <v>113</v>
      </c>
    </row>
    <row r="69" spans="2:28" ht="11.25" customHeight="1" x14ac:dyDescent="0.2">
      <c r="B69" s="238">
        <v>8</v>
      </c>
      <c r="C69" s="239" t="s">
        <v>88</v>
      </c>
      <c r="D69" s="240"/>
      <c r="E69" s="241"/>
      <c r="F69" s="242"/>
      <c r="G69" s="239"/>
      <c r="H69" s="239"/>
      <c r="I69" s="239"/>
      <c r="J69" s="239"/>
      <c r="K69" s="239"/>
      <c r="L69" s="239"/>
      <c r="M69" s="239"/>
      <c r="N69" s="243"/>
      <c r="O69" s="239"/>
      <c r="P69" s="239"/>
      <c r="Q69" s="239"/>
      <c r="R69" s="239"/>
      <c r="S69" s="239"/>
      <c r="T69" s="239" t="s">
        <v>82</v>
      </c>
    </row>
    <row r="70" spans="2:28" ht="11.25" customHeight="1" x14ac:dyDescent="0.2">
      <c r="D70" s="1"/>
      <c r="E70" s="1"/>
      <c r="F70" s="1"/>
      <c r="N70" s="1"/>
    </row>
    <row r="71" spans="2:28" ht="11.25" customHeight="1" x14ac:dyDescent="0.2">
      <c r="C71" s="58"/>
      <c r="D71" s="58"/>
      <c r="E71" s="60"/>
      <c r="F71" s="60"/>
      <c r="G71" s="24"/>
      <c r="H71" s="24"/>
      <c r="I71" s="24"/>
      <c r="J71" s="24"/>
      <c r="K71" s="159"/>
      <c r="L71" s="24"/>
      <c r="M71" s="24"/>
      <c r="N71" s="24"/>
      <c r="O71" s="24"/>
      <c r="P71" s="24"/>
      <c r="Q71" s="24"/>
      <c r="R71" s="24"/>
      <c r="S71" s="24"/>
      <c r="AB71" s="13"/>
    </row>
    <row r="72" spans="2:28" x14ac:dyDescent="0.2">
      <c r="C72" s="58"/>
      <c r="D72" s="58"/>
      <c r="E72" s="60"/>
      <c r="F72" s="60"/>
      <c r="G72" s="24"/>
      <c r="H72" s="24"/>
      <c r="I72" s="24"/>
      <c r="J72" s="160"/>
      <c r="K72" s="24"/>
      <c r="L72" s="58"/>
      <c r="M72" s="59"/>
      <c r="N72" s="60"/>
      <c r="O72" s="60"/>
      <c r="P72" s="24"/>
      <c r="Q72" s="24"/>
      <c r="R72" s="24"/>
      <c r="S72" s="24"/>
      <c r="U72" s="24"/>
      <c r="V72" s="24"/>
      <c r="W72" s="24"/>
      <c r="X72" s="24"/>
    </row>
    <row r="73" spans="2:28" x14ac:dyDescent="0.2">
      <c r="C73" s="161"/>
      <c r="D73" s="161"/>
      <c r="E73" s="162"/>
      <c r="F73" s="162"/>
      <c r="G73" s="162"/>
      <c r="H73" s="24"/>
      <c r="I73" s="163"/>
      <c r="J73" s="160"/>
      <c r="K73" s="24"/>
      <c r="L73" s="58"/>
      <c r="M73" s="59"/>
      <c r="N73" s="60"/>
      <c r="O73" s="60"/>
      <c r="P73" s="24"/>
      <c r="Q73" s="24"/>
      <c r="R73" s="24"/>
      <c r="S73" s="24"/>
    </row>
    <row r="74" spans="2:28" x14ac:dyDescent="0.2">
      <c r="C74" s="58"/>
      <c r="D74" s="58"/>
      <c r="E74" s="60"/>
      <c r="F74" s="60"/>
      <c r="G74" s="60"/>
      <c r="H74" s="24"/>
      <c r="I74" s="24"/>
      <c r="J74" s="160"/>
      <c r="K74" s="24"/>
      <c r="L74" s="58"/>
      <c r="M74" s="59"/>
      <c r="N74" s="60"/>
      <c r="O74" s="60"/>
      <c r="P74" s="24"/>
      <c r="Q74" s="24"/>
      <c r="R74" s="24"/>
      <c r="S74" s="24"/>
    </row>
    <row r="75" spans="2:28" x14ac:dyDescent="0.2">
      <c r="C75" s="58"/>
      <c r="D75" s="58"/>
      <c r="E75" s="60"/>
      <c r="F75" s="60"/>
      <c r="G75" s="24"/>
      <c r="H75" s="24"/>
      <c r="I75" s="24"/>
      <c r="J75" s="160"/>
      <c r="K75" s="24"/>
      <c r="L75" s="58"/>
      <c r="M75" s="59"/>
      <c r="N75" s="60"/>
      <c r="O75" s="60"/>
      <c r="P75" s="24"/>
      <c r="Q75" s="24"/>
      <c r="R75" s="24"/>
      <c r="S75" s="24"/>
    </row>
    <row r="76" spans="2:28" x14ac:dyDescent="0.2">
      <c r="C76" s="58"/>
      <c r="D76" s="58"/>
      <c r="E76" s="60"/>
      <c r="F76" s="60"/>
      <c r="G76" s="24"/>
      <c r="H76" s="24"/>
      <c r="I76" s="24"/>
      <c r="J76" s="160"/>
      <c r="K76" s="24"/>
      <c r="L76" s="58"/>
      <c r="M76" s="59"/>
      <c r="N76" s="60"/>
      <c r="O76" s="60"/>
      <c r="P76" s="24"/>
      <c r="Q76" s="24"/>
      <c r="R76" s="24"/>
      <c r="S76" s="24"/>
    </row>
    <row r="77" spans="2:28" x14ac:dyDescent="0.2">
      <c r="C77" s="58"/>
      <c r="D77" s="58"/>
      <c r="E77" s="60"/>
      <c r="F77" s="60"/>
      <c r="G77" s="24"/>
      <c r="H77" s="24"/>
      <c r="I77" s="24"/>
      <c r="J77" s="160"/>
      <c r="K77" s="24"/>
      <c r="L77" s="58"/>
      <c r="M77" s="59"/>
      <c r="N77" s="60"/>
      <c r="O77" s="60"/>
      <c r="P77" s="24"/>
      <c r="Q77" s="24"/>
      <c r="R77" s="24"/>
      <c r="S77" s="24"/>
    </row>
    <row r="78" spans="2:28" x14ac:dyDescent="0.2">
      <c r="B78" s="13"/>
      <c r="C78" s="58"/>
      <c r="D78" s="58"/>
      <c r="E78" s="60"/>
      <c r="F78" s="60"/>
      <c r="G78" s="24"/>
      <c r="H78" s="24"/>
      <c r="I78" s="24"/>
      <c r="J78" s="160"/>
      <c r="K78" s="24"/>
      <c r="L78" s="58"/>
      <c r="M78" s="59"/>
      <c r="N78" s="60"/>
      <c r="O78" s="60"/>
      <c r="P78" s="24"/>
      <c r="Q78" s="24"/>
      <c r="R78" s="24"/>
      <c r="S78" s="24"/>
    </row>
    <row r="79" spans="2:28" x14ac:dyDescent="0.2">
      <c r="C79" s="58"/>
      <c r="D79" s="58"/>
      <c r="E79" s="60"/>
      <c r="F79" s="60"/>
      <c r="G79" s="24"/>
      <c r="H79" s="24"/>
      <c r="I79" s="24"/>
      <c r="J79" s="160"/>
      <c r="K79" s="24"/>
      <c r="L79" s="58"/>
      <c r="M79" s="59"/>
      <c r="N79" s="60"/>
      <c r="O79" s="60"/>
      <c r="P79" s="24"/>
      <c r="Q79" s="24"/>
      <c r="R79" s="24"/>
      <c r="S79" s="24"/>
    </row>
    <row r="80" spans="2:28" x14ac:dyDescent="0.2">
      <c r="C80" s="58"/>
      <c r="D80" s="58"/>
      <c r="E80" s="60"/>
      <c r="F80" s="60"/>
      <c r="G80" s="24"/>
      <c r="H80" s="24"/>
      <c r="I80" s="24"/>
      <c r="J80" s="160"/>
      <c r="K80" s="24"/>
      <c r="L80" s="58"/>
      <c r="M80" s="59"/>
      <c r="N80" s="60"/>
      <c r="O80" s="60"/>
      <c r="P80" s="24"/>
      <c r="Q80" s="24"/>
      <c r="R80" s="24"/>
      <c r="S80" s="24"/>
    </row>
    <row r="81" spans="3:29" x14ac:dyDescent="0.2">
      <c r="C81" s="58"/>
      <c r="D81" s="58"/>
      <c r="E81" s="60"/>
      <c r="F81" s="60"/>
      <c r="G81" s="24"/>
      <c r="H81" s="24"/>
      <c r="I81" s="24"/>
      <c r="J81" s="160"/>
      <c r="K81" s="24"/>
      <c r="L81" s="58"/>
      <c r="M81" s="59"/>
      <c r="N81" s="60"/>
      <c r="O81" s="60"/>
      <c r="P81" s="24"/>
      <c r="Q81" s="24"/>
      <c r="R81" s="24"/>
      <c r="S81" s="24"/>
    </row>
    <row r="82" spans="3:29" x14ac:dyDescent="0.2">
      <c r="C82" s="58"/>
      <c r="D82" s="58"/>
      <c r="E82" s="60"/>
      <c r="F82" s="60"/>
      <c r="G82" s="24"/>
      <c r="H82" s="24"/>
      <c r="I82" s="24"/>
      <c r="J82" s="160"/>
      <c r="K82" s="24"/>
      <c r="L82" s="58"/>
      <c r="M82" s="59"/>
      <c r="N82" s="60"/>
      <c r="O82" s="60"/>
      <c r="P82" s="24"/>
      <c r="Q82" s="24"/>
      <c r="R82" s="24"/>
      <c r="S82" s="24"/>
    </row>
    <row r="83" spans="3:29" x14ac:dyDescent="0.2">
      <c r="C83" s="58"/>
      <c r="D83" s="58"/>
      <c r="E83" s="60"/>
      <c r="F83" s="60"/>
      <c r="G83" s="24"/>
      <c r="H83" s="24"/>
      <c r="I83" s="24"/>
      <c r="J83" s="160"/>
      <c r="K83" s="24"/>
      <c r="L83" s="24"/>
      <c r="M83" s="24"/>
      <c r="N83" s="24"/>
      <c r="O83" s="24"/>
      <c r="P83" s="24"/>
      <c r="Q83" s="24"/>
      <c r="R83" s="24"/>
      <c r="S83" s="24"/>
    </row>
    <row r="84" spans="3:29" x14ac:dyDescent="0.2">
      <c r="C84" s="58"/>
      <c r="D84" s="58"/>
      <c r="E84" s="60"/>
      <c r="F84" s="60"/>
      <c r="G84" s="24"/>
      <c r="H84" s="24"/>
      <c r="I84" s="24"/>
      <c r="J84" s="160"/>
      <c r="K84" s="24"/>
      <c r="L84" s="24"/>
      <c r="M84" s="24"/>
      <c r="N84" s="24"/>
      <c r="O84" s="24"/>
      <c r="P84" s="24"/>
      <c r="Q84" s="24"/>
      <c r="R84" s="24"/>
      <c r="S84" s="24"/>
    </row>
    <row r="85" spans="3:29" x14ac:dyDescent="0.2">
      <c r="C85" s="58"/>
      <c r="D85" s="58"/>
      <c r="E85" s="60"/>
      <c r="F85" s="60"/>
      <c r="G85" s="24"/>
      <c r="H85" s="24"/>
      <c r="I85" s="24"/>
      <c r="J85" s="160"/>
      <c r="K85" s="24"/>
      <c r="L85" s="24"/>
      <c r="M85" s="24"/>
      <c r="N85" s="164"/>
      <c r="O85" s="24"/>
      <c r="P85" s="24"/>
      <c r="Q85" s="24"/>
      <c r="R85" s="24"/>
      <c r="S85" s="24"/>
    </row>
    <row r="86" spans="3:29" x14ac:dyDescent="0.2">
      <c r="C86" s="58"/>
      <c r="D86" s="58"/>
      <c r="E86" s="60"/>
      <c r="F86" s="60"/>
      <c r="G86" s="24"/>
      <c r="H86" s="24"/>
      <c r="I86" s="24"/>
      <c r="J86" s="160"/>
      <c r="K86" s="165"/>
      <c r="L86" s="166"/>
      <c r="M86" s="167"/>
      <c r="N86" s="168"/>
      <c r="O86" s="168"/>
      <c r="P86" s="165"/>
      <c r="Q86" s="165"/>
      <c r="R86" s="165"/>
      <c r="S86" s="165"/>
      <c r="T86" s="88"/>
      <c r="U86" s="88"/>
      <c r="V86" s="88"/>
      <c r="W86" s="88"/>
      <c r="X86" s="88"/>
      <c r="Y86" s="88"/>
      <c r="Z86" s="88"/>
      <c r="AA86" s="88"/>
      <c r="AB86" s="88"/>
      <c r="AC86" s="88"/>
    </row>
    <row r="87" spans="3:29" x14ac:dyDescent="0.2">
      <c r="C87" s="58"/>
      <c r="D87" s="58"/>
      <c r="E87" s="60"/>
      <c r="F87" s="60"/>
      <c r="G87" s="24"/>
      <c r="H87" s="24"/>
      <c r="I87" s="24"/>
      <c r="J87" s="160"/>
      <c r="K87" s="165"/>
      <c r="L87" s="166"/>
      <c r="M87" s="167"/>
      <c r="N87" s="168"/>
      <c r="O87" s="168"/>
      <c r="P87" s="165"/>
      <c r="Q87" s="165"/>
      <c r="R87" s="165"/>
      <c r="S87" s="165"/>
      <c r="T87" s="88"/>
      <c r="U87" s="88"/>
      <c r="V87" s="88"/>
      <c r="W87" s="88"/>
      <c r="X87" s="88"/>
      <c r="Y87" s="88"/>
      <c r="Z87" s="88"/>
      <c r="AA87" s="88"/>
      <c r="AB87" s="88"/>
      <c r="AC87" s="88"/>
    </row>
    <row r="88" spans="3:29" x14ac:dyDescent="0.2">
      <c r="C88" s="58"/>
      <c r="D88" s="58"/>
      <c r="E88" s="60"/>
      <c r="F88" s="60"/>
      <c r="G88" s="24"/>
      <c r="H88" s="24"/>
      <c r="I88" s="24"/>
      <c r="J88" s="160"/>
      <c r="K88" s="165"/>
      <c r="L88" s="166"/>
      <c r="M88" s="167"/>
      <c r="N88" s="168"/>
      <c r="O88" s="168"/>
      <c r="P88" s="165"/>
      <c r="Q88" s="165"/>
      <c r="R88" s="165"/>
      <c r="S88" s="165"/>
      <c r="T88" s="88"/>
      <c r="U88" s="88"/>
      <c r="V88" s="88"/>
      <c r="W88" s="88"/>
      <c r="X88" s="88"/>
      <c r="Y88" s="88"/>
      <c r="Z88" s="88"/>
      <c r="AA88" s="88"/>
      <c r="AB88" s="88"/>
      <c r="AC88" s="88"/>
    </row>
    <row r="89" spans="3:29" x14ac:dyDescent="0.2">
      <c r="C89" s="58"/>
      <c r="D89" s="58"/>
      <c r="E89" s="60"/>
      <c r="F89" s="60"/>
      <c r="G89" s="24"/>
      <c r="H89" s="24"/>
      <c r="I89" s="24"/>
      <c r="J89" s="24"/>
      <c r="K89" s="169"/>
      <c r="L89" s="165"/>
      <c r="M89" s="165"/>
      <c r="N89" s="170"/>
      <c r="O89" s="165"/>
      <c r="P89" s="165"/>
      <c r="Q89" s="165"/>
      <c r="R89" s="165"/>
      <c r="S89" s="165"/>
      <c r="T89" s="88"/>
      <c r="U89" s="88"/>
      <c r="V89" s="88"/>
      <c r="W89" s="88"/>
      <c r="X89" s="88"/>
      <c r="Y89" s="88"/>
      <c r="Z89" s="88"/>
      <c r="AA89" s="88"/>
      <c r="AB89" s="89"/>
      <c r="AC89" s="88"/>
    </row>
    <row r="90" spans="3:29" x14ac:dyDescent="0.2">
      <c r="C90" s="58"/>
      <c r="D90" s="58"/>
      <c r="E90" s="60"/>
      <c r="F90" s="60"/>
      <c r="G90" s="24"/>
      <c r="H90" s="24"/>
      <c r="I90" s="24"/>
      <c r="J90" s="24"/>
      <c r="K90" s="165"/>
      <c r="L90" s="171"/>
      <c r="M90" s="172"/>
      <c r="N90" s="173"/>
      <c r="O90" s="173"/>
      <c r="P90" s="169"/>
      <c r="Q90" s="169"/>
      <c r="R90" s="169"/>
      <c r="S90" s="169"/>
      <c r="T90" s="89"/>
      <c r="U90" s="89"/>
      <c r="V90" s="89"/>
      <c r="W90" s="89"/>
      <c r="X90" s="89"/>
      <c r="Y90" s="89"/>
      <c r="Z90" s="89"/>
      <c r="AA90" s="89"/>
      <c r="AB90" s="88"/>
      <c r="AC90" s="88"/>
    </row>
    <row r="91" spans="3:29" x14ac:dyDescent="0.2">
      <c r="C91" s="58"/>
      <c r="D91" s="58"/>
      <c r="E91" s="60"/>
      <c r="F91" s="60"/>
      <c r="G91" s="24"/>
      <c r="H91" s="24"/>
      <c r="I91" s="24"/>
      <c r="J91" s="24"/>
      <c r="K91" s="24"/>
      <c r="L91" s="24"/>
      <c r="M91" s="24"/>
      <c r="N91" s="164"/>
      <c r="O91" s="24"/>
      <c r="P91" s="24"/>
      <c r="Q91" s="24"/>
      <c r="R91" s="24"/>
      <c r="S91" s="24"/>
    </row>
    <row r="92" spans="3:29" x14ac:dyDescent="0.2">
      <c r="C92" s="58"/>
      <c r="D92" s="58"/>
      <c r="E92" s="60"/>
      <c r="F92" s="60"/>
      <c r="G92" s="24"/>
      <c r="H92" s="24"/>
      <c r="I92" s="24"/>
      <c r="J92" s="24"/>
      <c r="K92" s="24"/>
      <c r="L92" s="24"/>
      <c r="M92" s="24"/>
      <c r="N92" s="164"/>
      <c r="O92" s="24"/>
      <c r="P92" s="24"/>
      <c r="Q92" s="24"/>
      <c r="R92" s="24"/>
      <c r="S92" s="24"/>
    </row>
    <row r="93" spans="3:29" x14ac:dyDescent="0.2">
      <c r="C93" s="58"/>
      <c r="D93" s="58"/>
      <c r="E93" s="60"/>
      <c r="F93" s="60"/>
      <c r="G93" s="24"/>
      <c r="H93" s="24"/>
      <c r="I93" s="24"/>
      <c r="J93" s="24"/>
      <c r="K93" s="24"/>
      <c r="L93" s="24"/>
      <c r="M93" s="24"/>
      <c r="N93" s="164"/>
      <c r="O93" s="24"/>
      <c r="P93" s="24"/>
      <c r="Q93" s="24"/>
      <c r="R93" s="24"/>
      <c r="S93" s="24"/>
    </row>
    <row r="94" spans="3:29" x14ac:dyDescent="0.2">
      <c r="C94" s="58"/>
      <c r="D94" s="58"/>
      <c r="E94" s="60"/>
      <c r="F94" s="60"/>
      <c r="G94" s="24"/>
      <c r="H94" s="24"/>
      <c r="I94" s="24"/>
      <c r="J94" s="24"/>
      <c r="K94" s="24"/>
      <c r="L94" s="24"/>
      <c r="M94" s="24"/>
      <c r="N94" s="164"/>
      <c r="O94" s="24"/>
      <c r="P94" s="24"/>
      <c r="Q94" s="24"/>
      <c r="R94" s="24"/>
      <c r="S94" s="24"/>
    </row>
    <row r="95" spans="3:29" x14ac:dyDescent="0.2">
      <c r="C95" s="58"/>
      <c r="D95" s="58"/>
      <c r="E95" s="60"/>
      <c r="F95" s="60"/>
      <c r="G95" s="24"/>
      <c r="H95" s="24"/>
      <c r="I95" s="24"/>
      <c r="J95" s="24"/>
      <c r="K95" s="24"/>
      <c r="L95" s="24"/>
      <c r="M95" s="24"/>
      <c r="N95" s="164"/>
      <c r="O95" s="24"/>
      <c r="P95" s="24"/>
      <c r="Q95" s="24"/>
      <c r="R95" s="24"/>
      <c r="S95" s="24"/>
    </row>
    <row r="96" spans="3:29" x14ac:dyDescent="0.2">
      <c r="C96" s="58"/>
      <c r="D96" s="58"/>
      <c r="E96" s="60"/>
      <c r="F96" s="60"/>
      <c r="G96" s="24"/>
      <c r="H96" s="24"/>
      <c r="I96" s="24"/>
      <c r="J96" s="24"/>
      <c r="K96" s="24"/>
      <c r="L96" s="24"/>
      <c r="M96" s="24"/>
      <c r="N96" s="164"/>
      <c r="O96" s="24"/>
      <c r="P96" s="24"/>
      <c r="Q96" s="24"/>
      <c r="R96" s="24"/>
      <c r="S96" s="24"/>
    </row>
    <row r="97" spans="3:19" x14ac:dyDescent="0.2">
      <c r="C97" s="58"/>
      <c r="D97" s="58"/>
      <c r="E97" s="60"/>
      <c r="F97" s="60"/>
      <c r="G97" s="24"/>
      <c r="H97" s="24"/>
      <c r="I97" s="24"/>
      <c r="J97" s="24"/>
      <c r="K97" s="24"/>
      <c r="L97" s="24"/>
      <c r="M97" s="24"/>
      <c r="N97" s="164"/>
      <c r="O97" s="24"/>
      <c r="P97" s="24"/>
      <c r="Q97" s="24"/>
      <c r="R97" s="24"/>
      <c r="S97" s="24"/>
    </row>
    <row r="98" spans="3:19" x14ac:dyDescent="0.2">
      <c r="C98" s="58"/>
      <c r="D98" s="58"/>
      <c r="E98" s="60"/>
      <c r="F98" s="60"/>
      <c r="G98" s="24"/>
      <c r="H98" s="24"/>
      <c r="I98" s="24"/>
      <c r="J98" s="24"/>
      <c r="K98" s="24"/>
      <c r="L98" s="24"/>
      <c r="M98" s="24"/>
      <c r="N98" s="164"/>
      <c r="O98" s="24"/>
      <c r="P98" s="24"/>
      <c r="Q98" s="24"/>
      <c r="R98" s="24"/>
      <c r="S98" s="24"/>
    </row>
    <row r="99" spans="3:19" x14ac:dyDescent="0.2">
      <c r="C99" s="58"/>
      <c r="D99" s="58"/>
      <c r="E99" s="60"/>
      <c r="F99" s="60"/>
      <c r="G99" s="24"/>
      <c r="H99" s="24"/>
      <c r="I99" s="24"/>
      <c r="J99" s="24"/>
      <c r="K99" s="24"/>
      <c r="L99" s="24"/>
      <c r="M99" s="24"/>
      <c r="N99" s="164"/>
      <c r="O99" s="24"/>
      <c r="P99" s="24"/>
      <c r="Q99" s="24"/>
      <c r="R99" s="24"/>
      <c r="S99" s="24"/>
    </row>
    <row r="100" spans="3:19" x14ac:dyDescent="0.2">
      <c r="C100" s="58"/>
      <c r="D100" s="58"/>
      <c r="E100" s="60"/>
      <c r="F100" s="60"/>
      <c r="G100" s="24"/>
      <c r="H100" s="24"/>
      <c r="I100" s="24"/>
      <c r="J100" s="24"/>
      <c r="K100" s="24"/>
      <c r="L100" s="24"/>
      <c r="M100" s="24"/>
      <c r="N100" s="164"/>
      <c r="O100" s="24"/>
      <c r="P100" s="24"/>
      <c r="Q100" s="24"/>
      <c r="R100" s="24"/>
      <c r="S100" s="24"/>
    </row>
    <row r="101" spans="3:19" x14ac:dyDescent="0.2">
      <c r="C101" s="58"/>
      <c r="D101" s="58"/>
      <c r="E101" s="60"/>
      <c r="F101" s="60"/>
      <c r="G101" s="24"/>
      <c r="H101" s="24"/>
      <c r="I101" s="24"/>
      <c r="J101" s="24"/>
      <c r="K101" s="24"/>
      <c r="L101" s="24"/>
      <c r="M101" s="24"/>
      <c r="N101" s="164"/>
      <c r="O101" s="24"/>
      <c r="P101" s="24"/>
      <c r="Q101" s="24"/>
      <c r="R101" s="24"/>
      <c r="S101" s="24"/>
    </row>
    <row r="102" spans="3:19" x14ac:dyDescent="0.2">
      <c r="C102" s="24"/>
      <c r="D102" s="58"/>
      <c r="E102" s="60"/>
      <c r="F102" s="60"/>
      <c r="G102" s="24"/>
      <c r="H102" s="24"/>
      <c r="I102" s="24"/>
      <c r="J102" s="24"/>
      <c r="K102" s="24"/>
      <c r="L102" s="24"/>
      <c r="M102" s="24"/>
      <c r="N102" s="164"/>
      <c r="O102" s="24"/>
      <c r="P102" s="24"/>
      <c r="Q102" s="24"/>
      <c r="R102" s="24"/>
      <c r="S102" s="24"/>
    </row>
    <row r="103" spans="3:19" x14ac:dyDescent="0.2">
      <c r="C103" s="24"/>
      <c r="D103" s="58"/>
      <c r="E103" s="60"/>
      <c r="F103" s="60"/>
      <c r="G103" s="24"/>
      <c r="H103" s="24"/>
      <c r="I103" s="24"/>
      <c r="J103" s="24"/>
      <c r="K103" s="24"/>
      <c r="L103" s="24"/>
      <c r="M103" s="24"/>
      <c r="N103" s="164"/>
      <c r="O103" s="24"/>
      <c r="P103" s="24"/>
      <c r="Q103" s="24"/>
      <c r="R103" s="24"/>
      <c r="S103" s="24"/>
    </row>
    <row r="104" spans="3:19" x14ac:dyDescent="0.2">
      <c r="C104" s="24"/>
      <c r="D104" s="58"/>
      <c r="E104" s="60"/>
      <c r="F104" s="60"/>
      <c r="G104" s="24"/>
      <c r="H104" s="24"/>
      <c r="I104" s="24"/>
      <c r="J104" s="24"/>
      <c r="K104" s="24"/>
      <c r="L104" s="24"/>
      <c r="M104" s="24"/>
      <c r="N104" s="164"/>
      <c r="O104" s="24"/>
      <c r="P104" s="24"/>
      <c r="Q104" s="24"/>
      <c r="R104" s="24"/>
      <c r="S104" s="24"/>
    </row>
    <row r="105" spans="3:19" x14ac:dyDescent="0.2">
      <c r="C105" s="24"/>
      <c r="D105" s="58"/>
      <c r="E105" s="60"/>
      <c r="F105" s="60"/>
      <c r="G105" s="24"/>
      <c r="H105" s="24"/>
      <c r="I105" s="24"/>
      <c r="J105" s="24"/>
      <c r="K105" s="24"/>
      <c r="L105" s="24"/>
      <c r="M105" s="24"/>
      <c r="N105" s="164"/>
      <c r="O105" s="24"/>
      <c r="P105" s="24"/>
      <c r="Q105" s="24"/>
      <c r="R105" s="24"/>
      <c r="S105" s="24"/>
    </row>
    <row r="106" spans="3:19" x14ac:dyDescent="0.2">
      <c r="C106" s="24"/>
      <c r="D106" s="58"/>
      <c r="E106" s="60"/>
      <c r="F106" s="60"/>
      <c r="G106" s="24"/>
      <c r="H106" s="24"/>
      <c r="I106" s="24"/>
      <c r="J106" s="24"/>
      <c r="K106" s="24"/>
      <c r="L106" s="24"/>
      <c r="M106" s="24"/>
      <c r="N106" s="164"/>
      <c r="O106" s="24"/>
      <c r="P106" s="24"/>
      <c r="Q106" s="24"/>
      <c r="R106" s="24"/>
      <c r="S106" s="24"/>
    </row>
  </sheetData>
  <sheetProtection algorithmName="SHA-512" hashValue="MnoPUVljb37eWUIqA4ArlNgb8pTvc0z6x+rEnBfT5VgtOJqQuxcQoq+BoLNMsuW/xeyYi0KiOF1djRiLkjK3tw==" saltValue="EayHhLNvaBPWj7Cmg6WbVQ==" spinCount="100000" sheet="1" selectLockedCells="1"/>
  <mergeCells count="53">
    <mergeCell ref="I2:T5"/>
    <mergeCell ref="Q36:S36"/>
    <mergeCell ref="Q37:S37"/>
    <mergeCell ref="G28:I28"/>
    <mergeCell ref="G27:I27"/>
    <mergeCell ref="G21:I21"/>
    <mergeCell ref="G23:I23"/>
    <mergeCell ref="G24:I24"/>
    <mergeCell ref="G11:H11"/>
    <mergeCell ref="B17:H18"/>
    <mergeCell ref="J18:K18"/>
    <mergeCell ref="K27:M27"/>
    <mergeCell ref="M17:R18"/>
    <mergeCell ref="J13:K13"/>
    <mergeCell ref="J15:K15"/>
    <mergeCell ref="J21:M21"/>
    <mergeCell ref="G33:I33"/>
    <mergeCell ref="O38:P38"/>
    <mergeCell ref="Q28:S28"/>
    <mergeCell ref="O42:P42"/>
    <mergeCell ref="O35:P35"/>
    <mergeCell ref="Q33:S33"/>
    <mergeCell ref="Q41:S41"/>
    <mergeCell ref="Q38:S38"/>
    <mergeCell ref="Q35:S35"/>
    <mergeCell ref="G41:I41"/>
    <mergeCell ref="G42:I42"/>
    <mergeCell ref="K41:M41"/>
    <mergeCell ref="O28:P28"/>
    <mergeCell ref="J33:M33"/>
    <mergeCell ref="O33:P33"/>
    <mergeCell ref="G35:I35"/>
    <mergeCell ref="Q27:S27"/>
    <mergeCell ref="O23:P23"/>
    <mergeCell ref="O21:P21"/>
    <mergeCell ref="Q21:S21"/>
    <mergeCell ref="Q23:S23"/>
    <mergeCell ref="Q24:S24"/>
    <mergeCell ref="O24:P24"/>
    <mergeCell ref="O27:P27"/>
    <mergeCell ref="G38:I38"/>
    <mergeCell ref="O41:P41"/>
    <mergeCell ref="C63:S63"/>
    <mergeCell ref="G50:I50"/>
    <mergeCell ref="O50:P50"/>
    <mergeCell ref="O47:P47"/>
    <mergeCell ref="Q47:S47"/>
    <mergeCell ref="G47:I47"/>
    <mergeCell ref="J47:M47"/>
    <mergeCell ref="O48:P48"/>
    <mergeCell ref="G48:I48"/>
    <mergeCell ref="J48:M48"/>
    <mergeCell ref="Q42:S42"/>
  </mergeCells>
  <phoneticPr fontId="3" type="noConversion"/>
  <dataValidations count="2">
    <dataValidation type="date" allowBlank="1" showInputMessage="1" showErrorMessage="1" sqref="G11:H11">
      <formula1>44562</formula1>
      <formula2>44926</formula2>
    </dataValidation>
    <dataValidation type="date" allowBlank="1" showInputMessage="1" showErrorMessage="1" sqref="E11">
      <formula1>44197</formula1>
      <formula2>44926</formula2>
    </dataValidation>
  </dataValidations>
  <printOptions horizontalCentered="1"/>
  <pageMargins left="0" right="0" top="0.47244094488188981" bottom="0" header="0" footer="0"/>
  <pageSetup paperSize="9" scale="96" orientation="portrait" r:id="rId1"/>
  <headerFooter alignWithMargins="0">
    <oddHeader>&amp;C&amp;"Arial,Gras"&amp;ESimulation n'ayant aucune valeur officielle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B1:AA46"/>
  <sheetViews>
    <sheetView showGridLines="0" showRowColHeaders="0" zoomScale="120" zoomScaleNormal="120" workbookViewId="0">
      <selection activeCell="K12" sqref="K12:L12"/>
    </sheetView>
  </sheetViews>
  <sheetFormatPr baseColWidth="10" defaultRowHeight="11.25" x14ac:dyDescent="0.2"/>
  <cols>
    <col min="1" max="1" width="3.25" style="1" customWidth="1"/>
    <col min="2" max="3" width="3.625" style="1" customWidth="1"/>
    <col min="4" max="4" width="3.625" style="2" customWidth="1"/>
    <col min="5" max="5" width="3.625" style="3" customWidth="1"/>
    <col min="6" max="6" width="6.5" style="4" customWidth="1"/>
    <col min="7" max="7" width="2.625" style="4" customWidth="1"/>
    <col min="8" max="8" width="2.25" style="1" customWidth="1"/>
    <col min="9" max="9" width="5.625" style="1" customWidth="1"/>
    <col min="10" max="10" width="3.625" style="1" customWidth="1"/>
    <col min="11" max="11" width="4.625" style="1" customWidth="1"/>
    <col min="12" max="13" width="3.625" style="1" customWidth="1"/>
    <col min="14" max="14" width="4.625" style="1" customWidth="1"/>
    <col min="15" max="15" width="4.125" style="5" customWidth="1"/>
    <col min="16" max="20" width="3.625" style="1" customWidth="1"/>
    <col min="21" max="21" width="4.75" style="1" customWidth="1"/>
    <col min="22" max="39" width="3.625" style="1" customWidth="1"/>
    <col min="40" max="16384" width="11" style="1"/>
  </cols>
  <sheetData>
    <row r="1" spans="2:27" ht="12" customHeight="1" x14ac:dyDescent="0.2">
      <c r="G1" s="1"/>
      <c r="N1" s="5"/>
      <c r="O1" s="1"/>
    </row>
    <row r="2" spans="2:27" ht="12" customHeight="1" x14ac:dyDescent="0.2">
      <c r="D2" s="202" t="s">
        <v>106</v>
      </c>
      <c r="G2" s="1"/>
      <c r="J2" s="283" t="s">
        <v>118</v>
      </c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2:27" ht="12" customHeight="1" x14ac:dyDescent="0.2">
      <c r="D3" s="203" t="s">
        <v>107</v>
      </c>
      <c r="G3" s="1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W3" s="6"/>
    </row>
    <row r="4" spans="2:27" ht="12" customHeight="1" x14ac:dyDescent="0.2">
      <c r="D4" s="1" t="s">
        <v>109</v>
      </c>
      <c r="G4" s="1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W4" s="6"/>
    </row>
    <row r="5" spans="2:27" ht="12" customHeight="1" x14ac:dyDescent="0.2">
      <c r="D5" s="201" t="s">
        <v>108</v>
      </c>
      <c r="G5" s="1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W5" s="6"/>
    </row>
    <row r="6" spans="2:27" ht="12" customHeight="1" x14ac:dyDescent="0.2">
      <c r="D6" s="1"/>
      <c r="G6" s="1"/>
      <c r="N6" s="5"/>
      <c r="O6" s="1"/>
      <c r="W6" s="6"/>
    </row>
    <row r="7" spans="2:27" ht="15.75" x14ac:dyDescent="0.25"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 t="s">
        <v>90</v>
      </c>
      <c r="W7" s="6"/>
      <c r="X7" s="200"/>
      <c r="Y7" s="200"/>
      <c r="Z7" s="200"/>
      <c r="AA7" s="201"/>
    </row>
    <row r="8" spans="2:27" ht="12" customHeight="1" x14ac:dyDescent="0.2"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W8" s="6"/>
      <c r="X8" s="200"/>
      <c r="Y8" s="200"/>
      <c r="Z8" s="200"/>
      <c r="AA8" s="201"/>
    </row>
    <row r="9" spans="2:27" ht="12" thickBot="1" x14ac:dyDescent="0.25"/>
    <row r="10" spans="2:27" x14ac:dyDescent="0.2">
      <c r="B10" s="12" t="s">
        <v>53</v>
      </c>
      <c r="C10" s="12"/>
      <c r="D10" s="65"/>
      <c r="E10" s="66"/>
      <c r="F10" s="291">
        <v>44562</v>
      </c>
      <c r="G10" s="292"/>
      <c r="H10" s="174" t="s">
        <v>74</v>
      </c>
      <c r="I10" s="291">
        <v>44926</v>
      </c>
      <c r="J10" s="292"/>
      <c r="K10" s="141"/>
      <c r="L10" s="140"/>
      <c r="M10" s="140"/>
      <c r="O10" s="15"/>
      <c r="P10" s="5"/>
      <c r="Y10" s="13"/>
    </row>
    <row r="11" spans="2:27" ht="11.25" customHeight="1" thickBot="1" x14ac:dyDescent="0.25"/>
    <row r="12" spans="2:27" ht="11.25" customHeight="1" x14ac:dyDescent="0.2">
      <c r="B12" s="1" t="s">
        <v>75</v>
      </c>
      <c r="J12" s="1" t="s">
        <v>56</v>
      </c>
      <c r="K12" s="289"/>
      <c r="L12" s="290"/>
      <c r="M12" s="91"/>
      <c r="N12" s="91"/>
      <c r="O12" s="48"/>
      <c r="P12" s="48"/>
      <c r="Q12" s="67"/>
      <c r="R12" s="68"/>
      <c r="S12" s="48"/>
      <c r="T12" s="48"/>
      <c r="U12" s="293"/>
      <c r="V12" s="293"/>
    </row>
    <row r="13" spans="2:27" ht="11.25" customHeight="1" thickBot="1" x14ac:dyDescent="0.25">
      <c r="K13" s="149"/>
      <c r="L13" s="149"/>
      <c r="M13" s="91"/>
      <c r="N13" s="91"/>
      <c r="O13" s="48"/>
      <c r="P13" s="48"/>
      <c r="Q13" s="67"/>
      <c r="R13" s="68"/>
      <c r="S13" s="48"/>
      <c r="T13" s="48"/>
      <c r="U13" s="114"/>
      <c r="V13" s="114"/>
    </row>
    <row r="14" spans="2:27" ht="11.25" customHeight="1" x14ac:dyDescent="0.2">
      <c r="B14" s="1" t="s">
        <v>76</v>
      </c>
      <c r="H14" s="16"/>
      <c r="I14" s="16"/>
      <c r="J14" s="1" t="s">
        <v>56</v>
      </c>
      <c r="K14" s="289"/>
      <c r="L14" s="290"/>
      <c r="M14" s="16"/>
      <c r="N14" s="16"/>
      <c r="O14" s="16"/>
      <c r="P14" s="17"/>
      <c r="Q14" s="17"/>
      <c r="R14" s="18"/>
      <c r="S14" s="4"/>
    </row>
    <row r="15" spans="2:27" ht="11.25" customHeight="1" x14ac:dyDescent="0.2">
      <c r="H15" s="16"/>
      <c r="I15" s="16"/>
      <c r="J15" s="16"/>
      <c r="K15" s="16"/>
      <c r="L15" s="16"/>
      <c r="M15" s="16"/>
      <c r="N15" s="16"/>
      <c r="O15" s="17"/>
      <c r="P15" s="17"/>
      <c r="Q15" s="18"/>
      <c r="R15" s="4"/>
    </row>
    <row r="16" spans="2:27" ht="11.25" customHeight="1" x14ac:dyDescent="0.2">
      <c r="B16" s="7" t="s">
        <v>0</v>
      </c>
      <c r="C16" s="8"/>
      <c r="D16" s="9"/>
      <c r="E16" s="10"/>
      <c r="F16" s="11"/>
      <c r="G16" s="11"/>
      <c r="H16" s="19"/>
      <c r="I16" s="19"/>
      <c r="J16" s="19"/>
      <c r="K16" s="19"/>
      <c r="L16" s="19"/>
      <c r="M16" s="19"/>
      <c r="N16" s="19"/>
      <c r="O16" s="20"/>
      <c r="P16" s="20"/>
      <c r="Q16" s="21"/>
      <c r="R16" s="11"/>
      <c r="S16" s="8"/>
      <c r="T16" s="8"/>
      <c r="U16" s="8"/>
    </row>
    <row r="17" spans="2:25" ht="11.25" customHeight="1" x14ac:dyDescent="0.2">
      <c r="G17" s="22"/>
      <c r="H17" s="270" t="s">
        <v>61</v>
      </c>
      <c r="I17" s="270"/>
      <c r="J17" s="270"/>
      <c r="K17" s="271"/>
      <c r="L17" s="271"/>
      <c r="M17" s="271"/>
      <c r="N17" s="271"/>
      <c r="O17" s="268" t="s">
        <v>63</v>
      </c>
      <c r="P17" s="268"/>
      <c r="Q17" s="18"/>
      <c r="R17" s="276" t="s">
        <v>64</v>
      </c>
      <c r="S17" s="276"/>
      <c r="T17" s="276"/>
      <c r="U17" s="276"/>
    </row>
    <row r="18" spans="2:25" ht="11.25" customHeight="1" x14ac:dyDescent="0.2">
      <c r="B18" s="23"/>
      <c r="G18" s="22"/>
      <c r="J18" s="2"/>
      <c r="K18" s="2"/>
      <c r="L18" s="2"/>
      <c r="M18" s="2"/>
      <c r="N18" s="2"/>
      <c r="O18" s="17"/>
      <c r="P18" s="5"/>
      <c r="Q18" s="18"/>
      <c r="R18" s="4"/>
      <c r="Y18" s="24"/>
    </row>
    <row r="19" spans="2:25" ht="6" customHeight="1" x14ac:dyDescent="0.2">
      <c r="G19" s="22"/>
      <c r="J19" s="2"/>
      <c r="K19" s="2"/>
      <c r="L19" s="2"/>
      <c r="M19" s="2"/>
      <c r="N19" s="2"/>
      <c r="O19" s="17"/>
      <c r="P19" s="5"/>
      <c r="Q19" s="18"/>
      <c r="R19" s="4"/>
    </row>
    <row r="20" spans="2:25" ht="11.25" customHeight="1" x14ac:dyDescent="0.2">
      <c r="B20" s="50" t="s">
        <v>0</v>
      </c>
      <c r="C20" s="50"/>
      <c r="D20" s="51"/>
      <c r="E20" s="52"/>
      <c r="F20" s="53"/>
      <c r="G20" s="92">
        <v>1</v>
      </c>
      <c r="H20" s="300">
        <f>IF(K12-K14&lt;0,0,ROUNDDOWN(K12-K14,-2))</f>
        <v>0</v>
      </c>
      <c r="I20" s="300"/>
      <c r="J20" s="300"/>
      <c r="K20" s="93"/>
      <c r="L20" s="93"/>
      <c r="M20" s="93"/>
      <c r="N20" s="93"/>
      <c r="O20" s="302">
        <f>IF(H20&lt;'AF Data'!C78,0,'AF Data'!C76)</f>
        <v>0</v>
      </c>
      <c r="P20" s="302"/>
      <c r="Q20" s="50"/>
      <c r="R20" s="301">
        <f>ROUND((H20*O20)/5,2)*5</f>
        <v>0</v>
      </c>
      <c r="S20" s="301"/>
      <c r="T20" s="301"/>
      <c r="U20" s="301"/>
    </row>
    <row r="21" spans="2:25" ht="11.25" customHeight="1" x14ac:dyDescent="0.2">
      <c r="G21" s="22"/>
      <c r="O21" s="1"/>
    </row>
    <row r="22" spans="2:25" ht="15" customHeight="1" thickBot="1" x14ac:dyDescent="0.25">
      <c r="B22" s="94" t="s">
        <v>77</v>
      </c>
      <c r="C22" s="83"/>
      <c r="D22" s="84"/>
      <c r="E22" s="85"/>
      <c r="F22" s="86"/>
      <c r="G22" s="86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298">
        <f>R20</f>
        <v>0</v>
      </c>
      <c r="S22" s="299"/>
      <c r="T22" s="299"/>
      <c r="U22" s="299"/>
    </row>
    <row r="23" spans="2:25" ht="14.25" customHeight="1" x14ac:dyDescent="0.2">
      <c r="B23" s="142"/>
      <c r="C23" s="143"/>
      <c r="D23" s="144"/>
      <c r="E23" s="145"/>
      <c r="F23" s="146"/>
      <c r="G23" s="146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7"/>
      <c r="S23" s="148"/>
      <c r="T23" s="148"/>
      <c r="U23" s="148"/>
    </row>
    <row r="24" spans="2:25" ht="14.25" customHeight="1" x14ac:dyDescent="0.2">
      <c r="O24" s="1"/>
    </row>
    <row r="25" spans="2:25" ht="11.25" customHeight="1" x14ac:dyDescent="0.2">
      <c r="B25" s="131" t="s">
        <v>85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95"/>
    </row>
    <row r="26" spans="2:25" ht="11.25" customHeight="1" x14ac:dyDescent="0.2">
      <c r="B26" s="133" t="s">
        <v>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296" t="s">
        <v>89</v>
      </c>
      <c r="U26" s="297"/>
      <c r="V26" s="95"/>
    </row>
    <row r="27" spans="2:25" ht="6" customHeight="1" x14ac:dyDescent="0.2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95"/>
      <c r="V27" s="95"/>
    </row>
    <row r="28" spans="2:25" ht="11.25" customHeight="1" x14ac:dyDescent="0.2">
      <c r="B28" s="138">
        <v>1</v>
      </c>
      <c r="C28" s="8" t="s">
        <v>92</v>
      </c>
      <c r="D28" s="9"/>
      <c r="E28" s="10"/>
      <c r="F28" s="11"/>
      <c r="G28" s="8"/>
      <c r="H28" s="8"/>
      <c r="I28" s="8"/>
      <c r="J28" s="8"/>
      <c r="K28" s="8"/>
      <c r="L28" s="8"/>
      <c r="M28" s="136"/>
      <c r="N28" s="137"/>
      <c r="O28" s="136"/>
      <c r="P28" s="136"/>
      <c r="Q28" s="136"/>
      <c r="R28" s="136"/>
      <c r="S28" s="8"/>
      <c r="T28" s="294">
        <v>642.11</v>
      </c>
      <c r="U28" s="294"/>
      <c r="V28" s="95"/>
    </row>
    <row r="29" spans="2:25" ht="11.25" customHeight="1" x14ac:dyDescent="0.2">
      <c r="B29" s="139"/>
      <c r="G29" s="1"/>
      <c r="N29" s="5"/>
      <c r="O29" s="1"/>
      <c r="U29" s="295"/>
      <c r="V29" s="295"/>
      <c r="W29" s="95"/>
    </row>
    <row r="30" spans="2:25" ht="11.25" customHeight="1" x14ac:dyDescent="0.2">
      <c r="B30" s="95"/>
      <c r="C30" s="95"/>
      <c r="D30" s="96"/>
      <c r="E30" s="97"/>
      <c r="F30" s="98"/>
      <c r="G30" s="98"/>
      <c r="H30" s="95"/>
      <c r="I30" s="95"/>
      <c r="J30" s="95"/>
      <c r="K30" s="95"/>
      <c r="L30" s="95"/>
      <c r="M30" s="95"/>
      <c r="N30" s="95"/>
      <c r="O30" s="99"/>
      <c r="P30" s="95"/>
      <c r="Q30" s="95"/>
      <c r="R30" s="95"/>
      <c r="S30" s="95"/>
      <c r="T30" s="95"/>
      <c r="U30" s="95"/>
      <c r="V30" s="95"/>
      <c r="W30" s="95"/>
    </row>
    <row r="31" spans="2:25" ht="11.25" customHeight="1" x14ac:dyDescent="0.2">
      <c r="B31" s="95"/>
      <c r="C31" s="95"/>
      <c r="D31" s="96"/>
      <c r="E31" s="97"/>
      <c r="F31" s="98"/>
      <c r="G31" s="98"/>
      <c r="H31" s="95"/>
      <c r="I31" s="95"/>
      <c r="J31" s="95"/>
      <c r="K31" s="95"/>
      <c r="L31" s="95"/>
      <c r="M31" s="95"/>
      <c r="N31" s="95"/>
      <c r="O31" s="99"/>
      <c r="P31" s="95"/>
      <c r="Q31" s="95"/>
      <c r="R31" s="95"/>
      <c r="S31" s="95"/>
      <c r="T31" s="95"/>
      <c r="U31" s="95"/>
      <c r="V31" s="95"/>
      <c r="W31" s="95"/>
    </row>
    <row r="32" spans="2:25" ht="11.25" customHeight="1" x14ac:dyDescent="0.2">
      <c r="B32" s="95"/>
      <c r="C32" s="95"/>
      <c r="D32" s="96"/>
      <c r="E32" s="97"/>
      <c r="F32" s="98"/>
      <c r="G32" s="98"/>
      <c r="H32" s="95"/>
      <c r="I32" s="95"/>
      <c r="J32" s="95"/>
      <c r="K32" s="95"/>
      <c r="L32" s="95"/>
      <c r="M32" s="95"/>
      <c r="N32" s="95"/>
      <c r="O32" s="99"/>
      <c r="P32" s="95"/>
      <c r="Q32" s="95"/>
      <c r="R32" s="95"/>
      <c r="S32" s="95"/>
      <c r="T32" s="95"/>
      <c r="U32" s="95"/>
      <c r="V32" s="95"/>
      <c r="W32" s="95"/>
    </row>
    <row r="33" spans="2:15" ht="11.25" customHeight="1" x14ac:dyDescent="0.2"/>
    <row r="34" spans="2:15" ht="11.25" customHeight="1" x14ac:dyDescent="0.2"/>
    <row r="35" spans="2:15" ht="11.25" customHeight="1" x14ac:dyDescent="0.2"/>
    <row r="36" spans="2:15" ht="11.25" customHeight="1" x14ac:dyDescent="0.2"/>
    <row r="37" spans="2:15" ht="11.25" customHeight="1" x14ac:dyDescent="0.2"/>
    <row r="38" spans="2:15" ht="11.25" customHeight="1" x14ac:dyDescent="0.2"/>
    <row r="39" spans="2:15" ht="11.25" customHeight="1" x14ac:dyDescent="0.2"/>
    <row r="41" spans="2:15" x14ac:dyDescent="0.2">
      <c r="C41" s="101"/>
      <c r="D41" s="102"/>
      <c r="E41" s="103"/>
      <c r="F41" s="104"/>
      <c r="G41" s="104"/>
      <c r="H41" s="104"/>
      <c r="I41" s="104"/>
      <c r="J41" s="101"/>
      <c r="K41" s="101"/>
      <c r="L41" s="101"/>
      <c r="M41" s="101"/>
      <c r="N41" s="101"/>
      <c r="O41" s="99"/>
    </row>
    <row r="42" spans="2:15" x14ac:dyDescent="0.2">
      <c r="H42" s="4"/>
      <c r="I42" s="4"/>
    </row>
    <row r="46" spans="2:15" x14ac:dyDescent="0.2">
      <c r="B46" s="13"/>
    </row>
  </sheetData>
  <sheetProtection algorithmName="SHA-512" hashValue="htBnCrCXD253nkqC2Jz3AZ5v0oKmGak6WscaP6naev5iy3V6DlHzqcycJarKZmZ/beFcwWjvK+1SRsi8U8wxKw==" saltValue="YLDhQtk8ysVTi6BjiQnwsQ==" spinCount="100000" sheet="1" selectLockedCells="1"/>
  <mergeCells count="17">
    <mergeCell ref="T28:U28"/>
    <mergeCell ref="U29:V29"/>
    <mergeCell ref="I10:J10"/>
    <mergeCell ref="T26:U26"/>
    <mergeCell ref="R22:U22"/>
    <mergeCell ref="H20:J20"/>
    <mergeCell ref="O17:P17"/>
    <mergeCell ref="H17:J17"/>
    <mergeCell ref="R20:U20"/>
    <mergeCell ref="O20:P20"/>
    <mergeCell ref="K17:N17"/>
    <mergeCell ref="R17:U17"/>
    <mergeCell ref="F10:G10"/>
    <mergeCell ref="K14:L14"/>
    <mergeCell ref="U12:V12"/>
    <mergeCell ref="K12:L12"/>
    <mergeCell ref="J2:U5"/>
  </mergeCells>
  <phoneticPr fontId="3" type="noConversion"/>
  <dataValidations count="2">
    <dataValidation type="date" allowBlank="1" showInputMessage="1" showErrorMessage="1" sqref="I10:J10">
      <formula1>44562</formula1>
      <formula2>44926</formula2>
    </dataValidation>
    <dataValidation type="date" allowBlank="1" showInputMessage="1" showErrorMessage="1" sqref="F10:G10">
      <formula1>44197</formula1>
      <formula2>44926</formula2>
    </dataValidation>
  </dataValidations>
  <printOptions horizontalCentered="1"/>
  <pageMargins left="0" right="0" top="0.47244094488188981" bottom="0" header="0" footer="0"/>
  <pageSetup paperSize="9" orientation="portrait" r:id="rId1"/>
  <headerFooter alignWithMargins="0">
    <oddHeader>&amp;C&amp;"Arial,Gras"&amp;ESimulation n'ayant aucune valeur officielle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opLeftCell="P1" workbookViewId="0">
      <selection activeCell="E3" sqref="E3"/>
    </sheetView>
  </sheetViews>
  <sheetFormatPr baseColWidth="10" defaultRowHeight="11.25" outlineLevelCol="1" x14ac:dyDescent="0.2"/>
  <cols>
    <col min="1" max="1" width="3.625" style="106" hidden="1" customWidth="1" outlineLevel="1"/>
    <col min="2" max="2" width="17" style="106" hidden="1" customWidth="1" outlineLevel="1"/>
    <col min="3" max="4" width="11" style="106" hidden="1" customWidth="1" outlineLevel="1"/>
    <col min="5" max="5" width="21.875" style="106" hidden="1" customWidth="1" outlineLevel="1"/>
    <col min="6" max="6" width="8.75" style="106" hidden="1" customWidth="1" outlineLevel="1"/>
    <col min="7" max="7" width="7.875" style="106" hidden="1" customWidth="1" outlineLevel="1"/>
    <col min="8" max="8" width="8.625" style="106" hidden="1" customWidth="1" outlineLevel="1"/>
    <col min="9" max="9" width="2.25" style="106" hidden="1" customWidth="1" outlineLevel="1"/>
    <col min="10" max="10" width="7.25" style="106" hidden="1" customWidth="1" outlineLevel="1"/>
    <col min="11" max="11" width="2.5" style="106" hidden="1" customWidth="1" outlineLevel="1"/>
    <col min="12" max="12" width="10.625" style="106" hidden="1" customWidth="1" outlineLevel="1"/>
    <col min="13" max="13" width="3" style="106" hidden="1" customWidth="1" outlineLevel="1"/>
    <col min="14" max="14" width="11" style="106" hidden="1" customWidth="1" outlineLevel="1"/>
    <col min="15" max="15" width="1.25" style="106" hidden="1" customWidth="1" outlineLevel="1"/>
    <col min="16" max="16" width="11" style="106" collapsed="1"/>
    <col min="17" max="16384" width="11" style="106"/>
  </cols>
  <sheetData>
    <row r="1" spans="1:15" ht="12.75" x14ac:dyDescent="0.2">
      <c r="A1" s="105" t="s">
        <v>119</v>
      </c>
    </row>
    <row r="3" spans="1:15" x14ac:dyDescent="0.2">
      <c r="A3" s="107" t="s">
        <v>0</v>
      </c>
      <c r="F3" s="108"/>
      <c r="G3" s="109"/>
      <c r="H3" s="109"/>
      <c r="I3" s="109"/>
      <c r="J3" s="109"/>
      <c r="K3" s="109"/>
      <c r="L3" s="109"/>
      <c r="M3" s="109"/>
      <c r="N3" s="109"/>
    </row>
    <row r="4" spans="1:15" x14ac:dyDescent="0.2">
      <c r="F4" s="108"/>
      <c r="G4" s="109"/>
      <c r="H4" s="109"/>
      <c r="I4" s="109"/>
      <c r="J4" s="109"/>
      <c r="K4" s="109"/>
      <c r="L4" s="109"/>
      <c r="M4" s="109"/>
      <c r="N4" s="109"/>
    </row>
    <row r="5" spans="1:15" x14ac:dyDescent="0.2">
      <c r="A5" s="106" t="s">
        <v>1</v>
      </c>
      <c r="C5" s="175">
        <v>5.144E-2</v>
      </c>
      <c r="D5" s="110"/>
      <c r="F5" s="261"/>
      <c r="G5" s="261"/>
      <c r="H5" s="261"/>
      <c r="I5" s="109"/>
      <c r="J5" s="260"/>
      <c r="K5" s="109"/>
      <c r="L5" s="260"/>
      <c r="M5" s="109"/>
      <c r="N5" s="207"/>
    </row>
    <row r="6" spans="1:15" x14ac:dyDescent="0.2">
      <c r="A6" s="106" t="s">
        <v>2</v>
      </c>
      <c r="C6" s="111">
        <v>0.88500000000000001</v>
      </c>
      <c r="D6" s="111"/>
      <c r="F6" s="207"/>
      <c r="G6" s="207"/>
      <c r="H6" s="207"/>
      <c r="I6" s="109"/>
      <c r="J6" s="260"/>
      <c r="K6" s="109"/>
      <c r="L6" s="260"/>
      <c r="M6" s="109"/>
      <c r="N6" s="109"/>
    </row>
    <row r="7" spans="1:15" x14ac:dyDescent="0.2">
      <c r="C7" s="111"/>
      <c r="D7" s="111"/>
      <c r="F7" s="207"/>
      <c r="G7" s="207"/>
      <c r="H7" s="176"/>
      <c r="I7" s="109"/>
      <c r="J7" s="177"/>
      <c r="K7" s="109"/>
      <c r="L7" s="208"/>
      <c r="M7" s="109"/>
      <c r="N7" s="109"/>
    </row>
    <row r="8" spans="1:15" x14ac:dyDescent="0.2">
      <c r="A8" s="250"/>
      <c r="B8" s="251"/>
      <c r="C8" s="251"/>
      <c r="D8" s="111"/>
      <c r="F8" s="207"/>
      <c r="G8" s="207"/>
      <c r="H8" s="176"/>
      <c r="I8" s="109"/>
      <c r="J8" s="177"/>
      <c r="K8" s="109"/>
      <c r="L8" s="208"/>
      <c r="M8" s="109"/>
      <c r="N8" s="109"/>
    </row>
    <row r="9" spans="1:15" x14ac:dyDescent="0.2">
      <c r="A9" s="107" t="s">
        <v>3</v>
      </c>
      <c r="F9" s="210"/>
      <c r="G9" s="211"/>
      <c r="H9" s="212"/>
      <c r="I9" s="213"/>
      <c r="J9" s="214"/>
      <c r="K9" s="213"/>
      <c r="L9" s="212"/>
      <c r="M9" s="212"/>
      <c r="N9" s="212"/>
      <c r="O9" s="215"/>
    </row>
    <row r="10" spans="1:15" x14ac:dyDescent="0.2">
      <c r="F10" s="216" t="s">
        <v>97</v>
      </c>
      <c r="G10" s="178"/>
      <c r="H10" s="178"/>
      <c r="I10" s="178"/>
      <c r="J10" s="178"/>
      <c r="K10" s="178"/>
      <c r="L10" s="178"/>
      <c r="M10" s="178"/>
      <c r="N10" s="178"/>
      <c r="O10" s="217"/>
    </row>
    <row r="11" spans="1:15" x14ac:dyDescent="0.2">
      <c r="A11" s="106" t="s">
        <v>4</v>
      </c>
      <c r="C11" s="111"/>
      <c r="F11" s="216"/>
      <c r="G11" s="178"/>
      <c r="H11" s="178"/>
      <c r="I11" s="178"/>
      <c r="J11" s="178"/>
      <c r="K11" s="178"/>
      <c r="L11" s="178"/>
      <c r="M11" s="178"/>
      <c r="N11" s="178"/>
      <c r="O11" s="217"/>
    </row>
    <row r="12" spans="1:15" ht="11.25" customHeight="1" x14ac:dyDescent="0.2">
      <c r="A12" s="106" t="s">
        <v>2</v>
      </c>
      <c r="C12" s="111">
        <v>0.77500000000000002</v>
      </c>
      <c r="F12" s="303" t="s">
        <v>98</v>
      </c>
      <c r="G12" s="304"/>
      <c r="H12" s="304"/>
      <c r="I12" s="178"/>
      <c r="J12" s="218" t="s">
        <v>93</v>
      </c>
      <c r="K12" s="178"/>
      <c r="L12" s="218" t="s">
        <v>94</v>
      </c>
      <c r="M12" s="178"/>
      <c r="N12" s="219" t="s">
        <v>95</v>
      </c>
      <c r="O12" s="217"/>
    </row>
    <row r="13" spans="1:15" x14ac:dyDescent="0.2">
      <c r="C13" s="209"/>
      <c r="F13" s="220"/>
      <c r="G13" s="219"/>
      <c r="H13" s="219"/>
      <c r="I13" s="178"/>
      <c r="J13" s="218"/>
      <c r="K13" s="178"/>
      <c r="L13" s="218"/>
      <c r="M13" s="178"/>
      <c r="N13" s="178"/>
      <c r="O13" s="217"/>
    </row>
    <row r="14" spans="1:15" x14ac:dyDescent="0.2">
      <c r="F14" s="220"/>
      <c r="G14" s="219"/>
      <c r="H14" s="221">
        <v>0</v>
      </c>
      <c r="I14" s="178"/>
      <c r="J14" s="222">
        <v>7.5000000000000002E-4</v>
      </c>
      <c r="K14" s="178"/>
      <c r="L14" s="218"/>
      <c r="M14" s="178"/>
      <c r="N14" s="178"/>
      <c r="O14" s="217"/>
    </row>
    <row r="15" spans="1:15" x14ac:dyDescent="0.2">
      <c r="F15" s="223">
        <v>1</v>
      </c>
      <c r="G15" s="219" t="s">
        <v>96</v>
      </c>
      <c r="H15" s="224">
        <v>50000</v>
      </c>
      <c r="I15" s="178"/>
      <c r="J15" s="225">
        <v>7.5000000000000002E-4</v>
      </c>
      <c r="K15" s="178"/>
      <c r="L15" s="184">
        <f>H15*J15</f>
        <v>37.5</v>
      </c>
      <c r="M15" s="184"/>
      <c r="N15" s="184">
        <f>L15</f>
        <v>37.5</v>
      </c>
      <c r="O15" s="217"/>
    </row>
    <row r="16" spans="1:15" x14ac:dyDescent="0.2">
      <c r="F16" s="223">
        <v>50001</v>
      </c>
      <c r="G16" s="219" t="s">
        <v>96</v>
      </c>
      <c r="H16" s="224">
        <v>150000</v>
      </c>
      <c r="I16" s="178"/>
      <c r="J16" s="225">
        <v>1E-3</v>
      </c>
      <c r="K16" s="178"/>
      <c r="L16" s="184">
        <f t="shared" ref="L16:L22" si="0">(H16-H15)*J16</f>
        <v>100</v>
      </c>
      <c r="M16" s="184"/>
      <c r="N16" s="184">
        <f t="shared" ref="N16:N22" si="1">N15+L16</f>
        <v>137.5</v>
      </c>
      <c r="O16" s="217"/>
    </row>
    <row r="17" spans="1:15" x14ac:dyDescent="0.2">
      <c r="F17" s="223">
        <v>150001</v>
      </c>
      <c r="G17" s="219" t="s">
        <v>96</v>
      </c>
      <c r="H17" s="224">
        <v>300000</v>
      </c>
      <c r="I17" s="178"/>
      <c r="J17" s="225">
        <v>1.25E-3</v>
      </c>
      <c r="K17" s="178"/>
      <c r="L17" s="184">
        <f t="shared" si="0"/>
        <v>187.5</v>
      </c>
      <c r="M17" s="184"/>
      <c r="N17" s="184">
        <f t="shared" si="1"/>
        <v>325</v>
      </c>
      <c r="O17" s="217"/>
    </row>
    <row r="18" spans="1:15" ht="11.25" customHeight="1" x14ac:dyDescent="0.2">
      <c r="A18" s="107" t="s">
        <v>5</v>
      </c>
      <c r="F18" s="223">
        <v>300001</v>
      </c>
      <c r="G18" s="219" t="s">
        <v>96</v>
      </c>
      <c r="H18" s="224">
        <v>500000</v>
      </c>
      <c r="I18" s="178"/>
      <c r="J18" s="225">
        <v>1.5E-3</v>
      </c>
      <c r="K18" s="178"/>
      <c r="L18" s="184">
        <f t="shared" si="0"/>
        <v>300</v>
      </c>
      <c r="M18" s="184"/>
      <c r="N18" s="184">
        <f t="shared" si="1"/>
        <v>625</v>
      </c>
      <c r="O18" s="217"/>
    </row>
    <row r="19" spans="1:15" x14ac:dyDescent="0.2">
      <c r="C19" s="110"/>
      <c r="F19" s="223">
        <v>500001</v>
      </c>
      <c r="G19" s="219" t="s">
        <v>96</v>
      </c>
      <c r="H19" s="224">
        <v>750000</v>
      </c>
      <c r="I19" s="178"/>
      <c r="J19" s="225">
        <v>1.75E-3</v>
      </c>
      <c r="K19" s="178"/>
      <c r="L19" s="184">
        <f t="shared" si="0"/>
        <v>437.5</v>
      </c>
      <c r="M19" s="184"/>
      <c r="N19" s="184">
        <f t="shared" si="1"/>
        <v>1062.5</v>
      </c>
      <c r="O19" s="217"/>
    </row>
    <row r="20" spans="1:15" x14ac:dyDescent="0.2">
      <c r="A20" s="106" t="s">
        <v>6</v>
      </c>
      <c r="C20" s="179">
        <v>0.44</v>
      </c>
      <c r="F20" s="223">
        <v>750001</v>
      </c>
      <c r="G20" s="219" t="s">
        <v>96</v>
      </c>
      <c r="H20" s="224">
        <v>1050000</v>
      </c>
      <c r="I20" s="178"/>
      <c r="J20" s="225">
        <v>2.2499999999999998E-3</v>
      </c>
      <c r="K20" s="178"/>
      <c r="L20" s="184">
        <f t="shared" si="0"/>
        <v>675</v>
      </c>
      <c r="M20" s="184"/>
      <c r="N20" s="184">
        <f t="shared" si="1"/>
        <v>1737.5</v>
      </c>
      <c r="O20" s="217"/>
    </row>
    <row r="21" spans="1:15" x14ac:dyDescent="0.2">
      <c r="C21" s="110"/>
      <c r="D21" s="180"/>
      <c r="E21" s="180"/>
      <c r="F21" s="226">
        <v>1050001</v>
      </c>
      <c r="G21" s="219" t="s">
        <v>96</v>
      </c>
      <c r="H21" s="224">
        <v>1450000</v>
      </c>
      <c r="I21" s="178"/>
      <c r="J21" s="225">
        <v>2.7499999999999998E-3</v>
      </c>
      <c r="K21" s="178"/>
      <c r="L21" s="184">
        <f t="shared" si="0"/>
        <v>1100</v>
      </c>
      <c r="M21" s="184"/>
      <c r="N21" s="184">
        <f t="shared" si="1"/>
        <v>2837.5</v>
      </c>
      <c r="O21" s="217"/>
    </row>
    <row r="22" spans="1:15" x14ac:dyDescent="0.2">
      <c r="A22" s="106" t="s">
        <v>7</v>
      </c>
      <c r="C22" s="252">
        <v>21</v>
      </c>
      <c r="D22" s="60"/>
      <c r="F22" s="227">
        <v>1450001</v>
      </c>
      <c r="G22" s="219" t="s">
        <v>96</v>
      </c>
      <c r="H22" s="181">
        <v>2000000</v>
      </c>
      <c r="I22" s="182"/>
      <c r="J22" s="183">
        <v>3.2499999999999999E-3</v>
      </c>
      <c r="K22" s="182"/>
      <c r="L22" s="184">
        <f t="shared" si="0"/>
        <v>1787.5</v>
      </c>
      <c r="M22" s="184"/>
      <c r="N22" s="184">
        <f t="shared" si="1"/>
        <v>4625</v>
      </c>
      <c r="O22" s="217"/>
    </row>
    <row r="23" spans="1:15" x14ac:dyDescent="0.2">
      <c r="A23" s="106">
        <v>1</v>
      </c>
      <c r="B23" s="58" t="s">
        <v>8</v>
      </c>
      <c r="C23" s="24">
        <v>6601</v>
      </c>
      <c r="D23" s="60">
        <v>50</v>
      </c>
      <c r="E23" s="58" t="s">
        <v>8</v>
      </c>
      <c r="F23" s="228">
        <v>2000001</v>
      </c>
      <c r="G23" s="185"/>
      <c r="H23" s="229"/>
      <c r="I23" s="182"/>
      <c r="J23" s="183">
        <v>4.2500000000000003E-3</v>
      </c>
      <c r="K23" s="182"/>
      <c r="L23" s="182"/>
      <c r="M23" s="178"/>
      <c r="N23" s="178"/>
      <c r="O23" s="217"/>
    </row>
    <row r="24" spans="1:15" x14ac:dyDescent="0.2">
      <c r="A24" s="106">
        <v>2</v>
      </c>
      <c r="B24" s="58" t="s">
        <v>9</v>
      </c>
      <c r="C24" s="24">
        <v>6602</v>
      </c>
      <c r="D24" s="60">
        <v>31</v>
      </c>
      <c r="E24" s="58" t="s">
        <v>9</v>
      </c>
      <c r="F24" s="230"/>
      <c r="G24" s="187"/>
      <c r="H24" s="187"/>
      <c r="I24" s="187"/>
      <c r="J24" s="187"/>
      <c r="K24" s="187"/>
      <c r="L24" s="187"/>
      <c r="M24" s="187"/>
      <c r="N24" s="187"/>
      <c r="O24" s="217"/>
    </row>
    <row r="25" spans="1:15" x14ac:dyDescent="0.2">
      <c r="A25" s="106">
        <v>3</v>
      </c>
      <c r="B25" s="58" t="s">
        <v>10</v>
      </c>
      <c r="C25" s="24">
        <v>6603</v>
      </c>
      <c r="D25" s="60">
        <v>51</v>
      </c>
      <c r="E25" s="58" t="s">
        <v>10</v>
      </c>
      <c r="F25" s="230"/>
      <c r="G25" s="187"/>
      <c r="H25" s="187"/>
      <c r="I25" s="187"/>
      <c r="J25" s="187"/>
      <c r="K25" s="187"/>
      <c r="L25" s="187"/>
      <c r="M25" s="187"/>
      <c r="N25" s="187"/>
      <c r="O25" s="217"/>
    </row>
    <row r="26" spans="1:15" x14ac:dyDescent="0.2">
      <c r="A26" s="106">
        <v>4</v>
      </c>
      <c r="B26" s="58" t="s">
        <v>11</v>
      </c>
      <c r="C26" s="24">
        <v>6604</v>
      </c>
      <c r="D26" s="60">
        <v>50</v>
      </c>
      <c r="E26" s="58" t="s">
        <v>11</v>
      </c>
      <c r="F26" s="231" t="s">
        <v>102</v>
      </c>
      <c r="G26" s="232"/>
      <c r="H26" s="232"/>
      <c r="I26" s="187"/>
      <c r="J26" s="187"/>
      <c r="K26" s="187"/>
      <c r="L26" s="187"/>
      <c r="M26" s="187"/>
      <c r="N26" s="187"/>
      <c r="O26" s="217"/>
    </row>
    <row r="27" spans="1:15" x14ac:dyDescent="0.2">
      <c r="A27" s="106">
        <v>5</v>
      </c>
      <c r="B27" s="58" t="s">
        <v>12</v>
      </c>
      <c r="C27" s="24">
        <v>6605</v>
      </c>
      <c r="D27" s="60">
        <v>43</v>
      </c>
      <c r="E27" s="58" t="s">
        <v>12</v>
      </c>
      <c r="F27" s="233" t="s">
        <v>99</v>
      </c>
      <c r="G27" s="190" t="s">
        <v>100</v>
      </c>
      <c r="H27" s="191" t="s">
        <v>101</v>
      </c>
      <c r="I27" s="187"/>
      <c r="J27" s="187"/>
      <c r="K27" s="187"/>
      <c r="L27" s="187"/>
      <c r="M27" s="187"/>
      <c r="N27" s="187"/>
      <c r="O27" s="217"/>
    </row>
    <row r="28" spans="1:15" x14ac:dyDescent="0.2">
      <c r="A28" s="106">
        <v>6</v>
      </c>
      <c r="B28" s="58" t="s">
        <v>13</v>
      </c>
      <c r="C28" s="24">
        <v>6606</v>
      </c>
      <c r="D28" s="60">
        <v>41</v>
      </c>
      <c r="E28" s="58" t="s">
        <v>13</v>
      </c>
      <c r="F28" s="253">
        <f>IF('Calculette AF ICC 2022'!T13&lt;=0,0,VLOOKUP('Calculette AF ICC 2022'!T13,'AF Data'!H14:N22,1))</f>
        <v>0</v>
      </c>
      <c r="G28" s="194"/>
      <c r="H28" s="254">
        <f>IF('Calculette AF ICC 2022'!T13&lt;=0,0,VLOOKUP('Calculette AF ICC 2022'!T13,'AF Data'!H14:N22,7))</f>
        <v>0</v>
      </c>
      <c r="I28" s="187"/>
      <c r="J28" s="187"/>
      <c r="K28" s="187"/>
      <c r="L28" s="187"/>
      <c r="M28" s="187"/>
      <c r="N28" s="187"/>
      <c r="O28" s="217"/>
    </row>
    <row r="29" spans="1:15" x14ac:dyDescent="0.2">
      <c r="A29" s="106">
        <v>7</v>
      </c>
      <c r="B29" s="58" t="s">
        <v>14</v>
      </c>
      <c r="C29" s="24">
        <v>6607</v>
      </c>
      <c r="D29" s="60">
        <v>48</v>
      </c>
      <c r="E29" s="58" t="s">
        <v>14</v>
      </c>
      <c r="F29" s="255">
        <f>'Calculette AF ICC 2022'!T13-F28</f>
        <v>0</v>
      </c>
      <c r="G29" s="256">
        <f>IF('Calculette AF ICC 2022'!T13&lt;=0,0,VLOOKUP('Calculette AF ICC 2022'!T13,'AF Data'!F15:N23,5))</f>
        <v>0</v>
      </c>
      <c r="H29" s="254">
        <f>F29*G29</f>
        <v>0</v>
      </c>
      <c r="I29" s="187"/>
      <c r="J29" s="187"/>
      <c r="K29" s="187"/>
      <c r="L29" s="187"/>
      <c r="M29" s="187"/>
      <c r="N29" s="187"/>
      <c r="O29" s="217"/>
    </row>
    <row r="30" spans="1:15" ht="12" thickBot="1" x14ac:dyDescent="0.25">
      <c r="A30" s="106">
        <v>8</v>
      </c>
      <c r="B30" s="58" t="s">
        <v>15</v>
      </c>
      <c r="C30" s="24">
        <v>6608</v>
      </c>
      <c r="D30" s="60">
        <v>40</v>
      </c>
      <c r="E30" s="58" t="s">
        <v>15</v>
      </c>
      <c r="F30" s="257">
        <f>SUM(F28:F29)</f>
        <v>0</v>
      </c>
      <c r="G30" s="258">
        <f>IF(F30&lt;=0,0,ROUND(H30/F30,7))</f>
        <v>0</v>
      </c>
      <c r="H30" s="259">
        <f>SUM(H28:H29)</f>
        <v>0</v>
      </c>
      <c r="I30" s="178"/>
      <c r="J30" s="178"/>
      <c r="K30" s="178"/>
      <c r="L30" s="178"/>
      <c r="M30" s="178"/>
      <c r="N30" s="178"/>
      <c r="O30" s="217"/>
    </row>
    <row r="31" spans="1:15" ht="12" thickTop="1" x14ac:dyDescent="0.2">
      <c r="A31" s="106">
        <v>9</v>
      </c>
      <c r="B31" s="58" t="s">
        <v>16</v>
      </c>
      <c r="C31" s="24">
        <v>6609</v>
      </c>
      <c r="D31" s="60">
        <v>43</v>
      </c>
      <c r="E31" s="58" t="s">
        <v>16</v>
      </c>
      <c r="F31" s="234"/>
      <c r="G31" s="235"/>
      <c r="H31" s="235"/>
      <c r="I31" s="236"/>
      <c r="J31" s="236"/>
      <c r="K31" s="236"/>
      <c r="L31" s="236"/>
      <c r="M31" s="236"/>
      <c r="N31" s="236"/>
      <c r="O31" s="237"/>
    </row>
    <row r="32" spans="1:15" x14ac:dyDescent="0.2">
      <c r="A32" s="106">
        <v>10</v>
      </c>
      <c r="B32" s="58" t="s">
        <v>17</v>
      </c>
      <c r="C32" s="24">
        <v>6610</v>
      </c>
      <c r="D32" s="60">
        <v>33</v>
      </c>
      <c r="E32" s="58" t="s">
        <v>17</v>
      </c>
      <c r="F32" s="187"/>
      <c r="G32" s="187"/>
      <c r="H32" s="187"/>
      <c r="I32" s="178"/>
      <c r="J32" s="178"/>
      <c r="K32" s="178"/>
      <c r="L32" s="178"/>
      <c r="M32" s="178"/>
      <c r="N32" s="178"/>
    </row>
    <row r="33" spans="1:14" x14ac:dyDescent="0.2">
      <c r="A33" s="106">
        <v>11</v>
      </c>
      <c r="B33" s="58" t="s">
        <v>18</v>
      </c>
      <c r="C33" s="24">
        <v>6611</v>
      </c>
      <c r="D33" s="60">
        <v>51</v>
      </c>
      <c r="E33" s="58" t="s">
        <v>18</v>
      </c>
      <c r="F33" s="187"/>
      <c r="G33" s="187"/>
      <c r="H33" s="187"/>
      <c r="I33" s="187"/>
      <c r="J33" s="187"/>
      <c r="K33" s="187"/>
      <c r="L33" s="187"/>
      <c r="M33" s="187"/>
      <c r="N33" s="187"/>
    </row>
    <row r="34" spans="1:14" x14ac:dyDescent="0.2">
      <c r="A34" s="106">
        <v>12</v>
      </c>
      <c r="B34" s="58" t="s">
        <v>19</v>
      </c>
      <c r="C34" s="24">
        <v>6612</v>
      </c>
      <c r="D34" s="60">
        <v>34</v>
      </c>
      <c r="E34" s="58" t="s">
        <v>19</v>
      </c>
      <c r="F34" s="187"/>
      <c r="G34" s="187"/>
      <c r="H34" s="187"/>
      <c r="I34" s="187"/>
      <c r="J34" s="187"/>
      <c r="K34" s="188"/>
      <c r="L34" s="189"/>
      <c r="M34" s="189"/>
    </row>
    <row r="35" spans="1:14" x14ac:dyDescent="0.2">
      <c r="A35" s="106">
        <v>13</v>
      </c>
      <c r="B35" s="58" t="s">
        <v>20</v>
      </c>
      <c r="C35" s="24">
        <v>6613</v>
      </c>
      <c r="D35" s="112">
        <v>46</v>
      </c>
      <c r="E35" s="58" t="s">
        <v>20</v>
      </c>
      <c r="F35" s="187"/>
      <c r="G35" s="187"/>
      <c r="H35" s="187"/>
      <c r="I35" s="187"/>
      <c r="J35" s="187"/>
      <c r="K35" s="192"/>
      <c r="L35" s="193"/>
      <c r="M35" s="193"/>
    </row>
    <row r="36" spans="1:14" x14ac:dyDescent="0.2">
      <c r="A36" s="106">
        <v>14</v>
      </c>
      <c r="B36" s="58" t="s">
        <v>21</v>
      </c>
      <c r="C36" s="24">
        <v>6614</v>
      </c>
      <c r="D36" s="112">
        <v>42</v>
      </c>
      <c r="E36" s="58" t="s">
        <v>21</v>
      </c>
      <c r="F36" s="187"/>
      <c r="G36" s="187"/>
      <c r="H36" s="187"/>
      <c r="I36" s="187"/>
      <c r="J36" s="187"/>
      <c r="K36" s="192"/>
      <c r="L36" s="193"/>
      <c r="M36" s="193"/>
    </row>
    <row r="37" spans="1:14" x14ac:dyDescent="0.2">
      <c r="A37" s="106">
        <v>15</v>
      </c>
      <c r="B37" s="58" t="s">
        <v>22</v>
      </c>
      <c r="C37" s="24">
        <v>6615</v>
      </c>
      <c r="D37" s="112">
        <v>46</v>
      </c>
      <c r="E37" s="58" t="s">
        <v>22</v>
      </c>
      <c r="F37" s="187"/>
      <c r="G37" s="187"/>
      <c r="H37" s="187"/>
      <c r="I37" s="187"/>
      <c r="J37" s="187"/>
      <c r="K37" s="192"/>
      <c r="L37" s="193"/>
      <c r="M37" s="193"/>
    </row>
    <row r="38" spans="1:14" x14ac:dyDescent="0.2">
      <c r="A38" s="106">
        <v>16</v>
      </c>
      <c r="B38" s="58" t="s">
        <v>23</v>
      </c>
      <c r="C38" s="24">
        <v>6616</v>
      </c>
      <c r="D38" s="112">
        <v>29</v>
      </c>
      <c r="E38" s="58" t="s">
        <v>23</v>
      </c>
      <c r="F38" s="187"/>
      <c r="G38" s="187"/>
      <c r="H38" s="187"/>
      <c r="I38" s="187"/>
      <c r="J38" s="187"/>
      <c r="K38" s="192"/>
      <c r="L38" s="193"/>
      <c r="M38" s="193"/>
    </row>
    <row r="39" spans="1:14" x14ac:dyDescent="0.2">
      <c r="A39" s="106">
        <v>17</v>
      </c>
      <c r="B39" s="197" t="s">
        <v>24</v>
      </c>
      <c r="C39" s="24">
        <v>6617</v>
      </c>
      <c r="D39" s="113">
        <v>27</v>
      </c>
      <c r="E39" s="197" t="s">
        <v>24</v>
      </c>
      <c r="F39" s="1"/>
      <c r="G39" s="1"/>
      <c r="H39" s="58"/>
      <c r="I39" s="58"/>
      <c r="K39" s="24"/>
      <c r="L39" s="199"/>
      <c r="M39" s="60"/>
    </row>
    <row r="40" spans="1:14" x14ac:dyDescent="0.2">
      <c r="A40" s="106">
        <v>18</v>
      </c>
      <c r="B40" s="58" t="s">
        <v>25</v>
      </c>
      <c r="C40" s="24">
        <v>6618</v>
      </c>
      <c r="D40" s="112">
        <v>47</v>
      </c>
      <c r="E40" s="58" t="s">
        <v>25</v>
      </c>
      <c r="F40" s="1"/>
      <c r="G40" s="1"/>
      <c r="H40" s="58"/>
      <c r="I40" s="58"/>
      <c r="K40" s="24"/>
      <c r="L40" s="60"/>
      <c r="M40" s="60"/>
    </row>
    <row r="41" spans="1:14" x14ac:dyDescent="0.2">
      <c r="A41" s="106">
        <v>19</v>
      </c>
      <c r="B41" s="58" t="s">
        <v>26</v>
      </c>
      <c r="C41" s="24">
        <v>6619</v>
      </c>
      <c r="D41" s="112">
        <v>35</v>
      </c>
      <c r="E41" s="58" t="s">
        <v>26</v>
      </c>
      <c r="I41" s="188"/>
      <c r="K41" s="24"/>
      <c r="L41" s="60"/>
      <c r="M41" s="60"/>
    </row>
    <row r="42" spans="1:14" x14ac:dyDescent="0.2">
      <c r="A42" s="106">
        <v>20</v>
      </c>
      <c r="B42" s="58" t="s">
        <v>27</v>
      </c>
      <c r="C42" s="24">
        <v>6620</v>
      </c>
      <c r="D42" s="112">
        <v>48</v>
      </c>
      <c r="E42" s="58" t="s">
        <v>27</v>
      </c>
      <c r="I42" s="190"/>
      <c r="K42" s="24"/>
      <c r="L42" s="60"/>
      <c r="M42" s="60"/>
    </row>
    <row r="43" spans="1:14" x14ac:dyDescent="0.2">
      <c r="A43" s="106">
        <v>21</v>
      </c>
      <c r="B43" s="58" t="s">
        <v>28</v>
      </c>
      <c r="C43" s="24">
        <v>6621</v>
      </c>
      <c r="D43" s="112">
        <v>45.49</v>
      </c>
      <c r="E43" s="58" t="s">
        <v>28</v>
      </c>
      <c r="I43" s="195"/>
      <c r="K43" s="24"/>
      <c r="L43" s="60"/>
      <c r="M43" s="60"/>
    </row>
    <row r="44" spans="1:14" x14ac:dyDescent="0.2">
      <c r="A44" s="106">
        <v>22</v>
      </c>
      <c r="B44" s="58" t="s">
        <v>29</v>
      </c>
      <c r="C44" s="24">
        <v>6622</v>
      </c>
      <c r="D44" s="112">
        <v>25</v>
      </c>
      <c r="E44" s="58" t="s">
        <v>29</v>
      </c>
      <c r="I44" s="196"/>
      <c r="K44" s="24"/>
      <c r="L44" s="60"/>
      <c r="M44" s="60"/>
    </row>
    <row r="45" spans="1:14" x14ac:dyDescent="0.2">
      <c r="A45" s="106">
        <v>23</v>
      </c>
      <c r="B45" s="58" t="s">
        <v>30</v>
      </c>
      <c r="C45" s="24">
        <v>6623</v>
      </c>
      <c r="D45" s="112">
        <v>44</v>
      </c>
      <c r="E45" s="58" t="s">
        <v>30</v>
      </c>
      <c r="I45" s="198"/>
      <c r="K45" s="24"/>
      <c r="L45" s="60"/>
      <c r="M45" s="60"/>
    </row>
    <row r="46" spans="1:14" x14ac:dyDescent="0.2">
      <c r="A46" s="106">
        <v>24</v>
      </c>
      <c r="B46" s="58" t="s">
        <v>31</v>
      </c>
      <c r="C46" s="24">
        <v>6624</v>
      </c>
      <c r="D46" s="112">
        <v>46</v>
      </c>
      <c r="E46" s="58" t="s">
        <v>31</v>
      </c>
      <c r="F46" s="1"/>
      <c r="G46" s="58"/>
      <c r="H46" s="58"/>
      <c r="I46" s="24"/>
      <c r="J46" s="60"/>
      <c r="K46" s="60"/>
      <c r="L46" s="24"/>
      <c r="M46" s="24"/>
    </row>
    <row r="47" spans="1:14" x14ac:dyDescent="0.2">
      <c r="A47" s="106">
        <v>25</v>
      </c>
      <c r="B47" s="58" t="s">
        <v>32</v>
      </c>
      <c r="C47" s="24">
        <v>6625</v>
      </c>
      <c r="D47" s="112">
        <v>42</v>
      </c>
      <c r="E47" s="58" t="s">
        <v>32</v>
      </c>
    </row>
    <row r="48" spans="1:14" x14ac:dyDescent="0.2">
      <c r="A48" s="106">
        <v>26</v>
      </c>
      <c r="B48" s="58" t="s">
        <v>33</v>
      </c>
      <c r="C48" s="24">
        <v>6626</v>
      </c>
      <c r="D48" s="112">
        <v>42</v>
      </c>
      <c r="E48" s="58" t="s">
        <v>33</v>
      </c>
    </row>
    <row r="49" spans="1:9" x14ac:dyDescent="0.2">
      <c r="A49" s="106">
        <v>27</v>
      </c>
      <c r="B49" s="58" t="s">
        <v>34</v>
      </c>
      <c r="C49" s="24">
        <v>6627</v>
      </c>
      <c r="D49" s="112">
        <v>44</v>
      </c>
      <c r="E49" s="58" t="s">
        <v>34</v>
      </c>
    </row>
    <row r="50" spans="1:9" x14ac:dyDescent="0.2">
      <c r="A50" s="106">
        <v>28</v>
      </c>
      <c r="B50" s="58" t="s">
        <v>35</v>
      </c>
      <c r="C50" s="24">
        <v>6628</v>
      </c>
      <c r="D50" s="112">
        <v>47</v>
      </c>
      <c r="E50" s="58" t="s">
        <v>35</v>
      </c>
    </row>
    <row r="51" spans="1:9" x14ac:dyDescent="0.2">
      <c r="A51" s="106">
        <v>29</v>
      </c>
      <c r="B51" s="58" t="s">
        <v>36</v>
      </c>
      <c r="C51" s="24">
        <v>6629</v>
      </c>
      <c r="D51" s="60">
        <v>42</v>
      </c>
      <c r="E51" s="58" t="s">
        <v>36</v>
      </c>
    </row>
    <row r="52" spans="1:9" x14ac:dyDescent="0.2">
      <c r="A52" s="106">
        <v>30</v>
      </c>
      <c r="B52" s="58" t="s">
        <v>37</v>
      </c>
      <c r="C52" s="24">
        <v>6630</v>
      </c>
      <c r="D52" s="60">
        <v>44</v>
      </c>
      <c r="E52" s="58" t="s">
        <v>37</v>
      </c>
      <c r="H52" s="24"/>
      <c r="I52" s="60"/>
    </row>
    <row r="53" spans="1:9" x14ac:dyDescent="0.2">
      <c r="A53" s="106">
        <v>31</v>
      </c>
      <c r="B53" s="58" t="s">
        <v>38</v>
      </c>
      <c r="C53" s="24">
        <v>6631</v>
      </c>
      <c r="D53" s="60">
        <v>50.5</v>
      </c>
      <c r="E53" s="58" t="s">
        <v>38</v>
      </c>
    </row>
    <row r="54" spans="1:9" x14ac:dyDescent="0.2">
      <c r="A54" s="106">
        <v>32</v>
      </c>
      <c r="B54" s="58" t="s">
        <v>39</v>
      </c>
      <c r="C54" s="24">
        <v>6632</v>
      </c>
      <c r="D54" s="60">
        <v>43</v>
      </c>
      <c r="E54" s="58" t="s">
        <v>39</v>
      </c>
    </row>
    <row r="55" spans="1:9" x14ac:dyDescent="0.2">
      <c r="A55" s="106">
        <v>33</v>
      </c>
      <c r="B55" s="58" t="s">
        <v>40</v>
      </c>
      <c r="C55" s="24">
        <v>6633</v>
      </c>
      <c r="D55" s="60">
        <v>36</v>
      </c>
      <c r="E55" s="58" t="s">
        <v>40</v>
      </c>
    </row>
    <row r="56" spans="1:9" x14ac:dyDescent="0.2">
      <c r="A56" s="106">
        <v>34</v>
      </c>
      <c r="B56" s="58" t="s">
        <v>41</v>
      </c>
      <c r="C56" s="24">
        <v>6634</v>
      </c>
      <c r="D56" s="60">
        <v>32</v>
      </c>
      <c r="E56" s="58" t="s">
        <v>41</v>
      </c>
    </row>
    <row r="57" spans="1:9" x14ac:dyDescent="0.2">
      <c r="A57" s="106">
        <v>35</v>
      </c>
      <c r="B57" s="58" t="s">
        <v>42</v>
      </c>
      <c r="C57" s="24">
        <v>6635</v>
      </c>
      <c r="D57" s="60">
        <v>40</v>
      </c>
      <c r="E57" s="58" t="s">
        <v>42</v>
      </c>
    </row>
    <row r="58" spans="1:9" x14ac:dyDescent="0.2">
      <c r="A58" s="106">
        <v>36</v>
      </c>
      <c r="B58" s="58" t="s">
        <v>43</v>
      </c>
      <c r="C58" s="24">
        <v>6636</v>
      </c>
      <c r="D58" s="60">
        <v>48</v>
      </c>
      <c r="E58" s="58" t="s">
        <v>43</v>
      </c>
    </row>
    <row r="59" spans="1:9" x14ac:dyDescent="0.2">
      <c r="A59" s="106">
        <v>37</v>
      </c>
      <c r="B59" s="58" t="s">
        <v>44</v>
      </c>
      <c r="C59" s="24">
        <v>6637</v>
      </c>
      <c r="D59" s="60">
        <v>39</v>
      </c>
      <c r="E59" s="58" t="s">
        <v>44</v>
      </c>
    </row>
    <row r="60" spans="1:9" x14ac:dyDescent="0.2">
      <c r="A60" s="106">
        <v>38</v>
      </c>
      <c r="B60" s="58" t="s">
        <v>45</v>
      </c>
      <c r="C60" s="24">
        <v>6638</v>
      </c>
      <c r="D60" s="60">
        <v>39</v>
      </c>
      <c r="E60" s="58" t="s">
        <v>45</v>
      </c>
    </row>
    <row r="61" spans="1:9" x14ac:dyDescent="0.2">
      <c r="A61" s="106">
        <v>39</v>
      </c>
      <c r="B61" s="58" t="s">
        <v>46</v>
      </c>
      <c r="C61" s="24">
        <v>6639</v>
      </c>
      <c r="D61" s="60">
        <v>44</v>
      </c>
      <c r="E61" s="58" t="s">
        <v>46</v>
      </c>
    </row>
    <row r="62" spans="1:9" x14ac:dyDescent="0.2">
      <c r="A62" s="106">
        <v>40</v>
      </c>
      <c r="B62" s="58" t="s">
        <v>47</v>
      </c>
      <c r="C62" s="24">
        <v>6640</v>
      </c>
      <c r="D62" s="60">
        <v>44</v>
      </c>
      <c r="E62" s="58" t="s">
        <v>47</v>
      </c>
    </row>
    <row r="63" spans="1:9" x14ac:dyDescent="0.2">
      <c r="A63" s="106">
        <v>41</v>
      </c>
      <c r="B63" s="58" t="s">
        <v>48</v>
      </c>
      <c r="C63" s="24">
        <v>6641</v>
      </c>
      <c r="D63" s="60">
        <v>40</v>
      </c>
      <c r="E63" s="58" t="s">
        <v>48</v>
      </c>
    </row>
    <row r="64" spans="1:9" x14ac:dyDescent="0.2">
      <c r="A64" s="106">
        <v>42</v>
      </c>
      <c r="B64" s="58" t="s">
        <v>49</v>
      </c>
      <c r="C64" s="24">
        <v>6642</v>
      </c>
      <c r="D64" s="112">
        <v>29</v>
      </c>
      <c r="E64" s="58" t="s">
        <v>49</v>
      </c>
    </row>
    <row r="65" spans="1:5" x14ac:dyDescent="0.2">
      <c r="A65" s="106">
        <v>43</v>
      </c>
      <c r="B65" s="58" t="s">
        <v>50</v>
      </c>
      <c r="C65" s="24">
        <v>6643</v>
      </c>
      <c r="D65" s="60">
        <v>50</v>
      </c>
      <c r="E65" s="58" t="s">
        <v>50</v>
      </c>
    </row>
    <row r="66" spans="1:5" x14ac:dyDescent="0.2">
      <c r="A66" s="106">
        <v>44</v>
      </c>
      <c r="B66" s="58" t="s">
        <v>51</v>
      </c>
      <c r="C66" s="24">
        <v>6644</v>
      </c>
      <c r="D66" s="60">
        <v>45.5</v>
      </c>
      <c r="E66" s="58" t="s">
        <v>51</v>
      </c>
    </row>
    <row r="67" spans="1:5" x14ac:dyDescent="0.2">
      <c r="A67" s="106">
        <v>45</v>
      </c>
      <c r="B67" s="58" t="s">
        <v>52</v>
      </c>
      <c r="C67" s="24">
        <v>6645</v>
      </c>
      <c r="D67" s="60">
        <v>38</v>
      </c>
      <c r="E67" s="58" t="s">
        <v>52</v>
      </c>
    </row>
    <row r="68" spans="1:5" x14ac:dyDescent="0.2">
      <c r="B68" s="106">
        <v>0</v>
      </c>
      <c r="C68" s="90">
        <v>0</v>
      </c>
      <c r="D68" s="106">
        <v>0</v>
      </c>
    </row>
    <row r="70" spans="1:5" ht="12.75" x14ac:dyDescent="0.2">
      <c r="A70" s="105" t="s">
        <v>120</v>
      </c>
    </row>
    <row r="72" spans="1:5" x14ac:dyDescent="0.2">
      <c r="A72" s="108" t="s">
        <v>90</v>
      </c>
    </row>
    <row r="74" spans="1:5" x14ac:dyDescent="0.2">
      <c r="A74" s="107" t="s">
        <v>0</v>
      </c>
    </row>
    <row r="76" spans="1:5" x14ac:dyDescent="0.2">
      <c r="A76" s="106" t="s">
        <v>1</v>
      </c>
      <c r="C76" s="111">
        <v>4.2500000000000003E-2</v>
      </c>
    </row>
    <row r="78" spans="1:5" x14ac:dyDescent="0.2">
      <c r="A78" s="106" t="s">
        <v>103</v>
      </c>
      <c r="C78" s="186">
        <v>5000</v>
      </c>
    </row>
  </sheetData>
  <sheetProtection algorithmName="SHA-512" hashValue="0sHIKHM1uPGYZI/SqCmHkjqcn4ajxe5HWSA2pDtt4TUfo2kMGtt6ge5atl+k16dNwtpYaFjCZEQkhYdv6rYQQA==" saltValue="Mh8fIR88ZmsCCqk4fFmWSg==" spinCount="100000" sheet="1" objects="1" scenarios="1"/>
  <mergeCells count="1">
    <mergeCell ref="F12:H12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Calculette AF ICC 2022</vt:lpstr>
      <vt:lpstr>Calculette AF IFD 2022</vt:lpstr>
      <vt:lpstr>AF Data</vt:lpstr>
      <vt:lpstr>'Calculette AF ICC 2022'!Zone_d_impression</vt:lpstr>
      <vt:lpstr>'Calculette AF IFD 2022'!Zone_d_impression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AFC</dc:creator>
  <cp:lastModifiedBy>Teixeira Sandra (DF)</cp:lastModifiedBy>
  <cp:lastPrinted>2020-03-03T07:09:14Z</cp:lastPrinted>
  <dcterms:created xsi:type="dcterms:W3CDTF">2007-08-30T10:14:47Z</dcterms:created>
  <dcterms:modified xsi:type="dcterms:W3CDTF">2023-02-28T10:54:24Z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-1919571166</vt:i4>
  </property>
  <property fmtid="{D5CDD505-2E9C-101B-9397-08002B2CF9AE}" pid="3" name="_NewReviewCycle">
    <vt:lpwstr/>
  </property>
  <property fmtid="{D5CDD505-2E9C-101B-9397-08002B2CF9AE}" pid="4" name="_EmailSubject">
    <vt:lpwstr>Mise à jour site internet concernant la calculette d'impôt PM 2022 AF</vt:lpwstr>
  </property>
  <property fmtid="{D5CDD505-2E9C-101B-9397-08002B2CF9AE}" pid="5" name="_AuthorEmail">
    <vt:lpwstr>sandra.teixeira@etat.ge.ch</vt:lpwstr>
  </property>
  <property fmtid="{D5CDD505-2E9C-101B-9397-08002B2CF9AE}" pid="6" name="_AuthorEmailDisplayName">
    <vt:lpwstr>Teixeira Sandra (DF)</vt:lpwstr>
  </property>
</Properties>
</file>