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6088E33-32A4-412F-9754-E9699FB97ED0}" xr6:coauthVersionLast="47" xr6:coauthVersionMax="47" xr10:uidLastSave="{00000000-0000-0000-0000-000000000000}"/>
  <bookViews>
    <workbookView xWindow="-67320" yWindow="-16245" windowWidth="38640" windowHeight="21120" xr2:uid="{00000000-000D-0000-FFFF-FFFF00000000}"/>
  </bookViews>
  <sheets>
    <sheet name="BPEC" sheetId="1" r:id="rId1"/>
    <sheet name="Aide_BPC" sheetId="5" r:id="rId2"/>
    <sheet name="IDCadm sans IDC" sheetId="2" r:id="rId3"/>
    <sheet name="IDCadm avec IDC" sheetId="4" r:id="rId4"/>
    <sheet name="Aide_IDCa" sheetId="6" r:id="rId5"/>
  </sheets>
  <definedNames>
    <definedName name="_xlnm.Print_Area" localSheetId="0">BPEC!$A$1:$F$18</definedName>
    <definedName name="_xlnm.Print_Area" localSheetId="3">'IDCadm avec IDC'!$A$1:$E$18</definedName>
    <definedName name="_xlnm.Print_Area" localSheetId="2">'IDCadm sans IDC'!$A$1:$E$21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3" i="2"/>
  <c r="B12" i="2"/>
  <c r="B14" i="2" s="1"/>
  <c r="B15" i="2" s="1"/>
  <c r="B17" i="2" s="1"/>
  <c r="C17" i="4" l="1"/>
  <c r="C18" i="4" s="1"/>
  <c r="C12" i="2" l="1"/>
  <c r="C19" i="2" l="1"/>
  <c r="E16" i="2"/>
  <c r="E13" i="2"/>
  <c r="E12" i="2"/>
  <c r="D16" i="2"/>
  <c r="D13" i="2"/>
  <c r="D12" i="2"/>
  <c r="D14" i="2" s="1"/>
  <c r="D15" i="2" s="1"/>
  <c r="D17" i="2" s="1"/>
  <c r="C16" i="2"/>
  <c r="C13" i="2"/>
  <c r="C14" i="2" s="1"/>
  <c r="C15" i="2" s="1"/>
  <c r="C17" i="2" s="1"/>
  <c r="E14" i="2" l="1"/>
  <c r="E15" i="2" s="1"/>
  <c r="E17" i="2" s="1"/>
  <c r="D8" i="1"/>
  <c r="C20" i="2" l="1"/>
  <c r="C21" i="2" s="1"/>
</calcChain>
</file>

<file path=xl/sharedStrings.xml><?xml version="1.0" encoding="utf-8"?>
<sst xmlns="http://schemas.openxmlformats.org/spreadsheetml/2006/main" count="139" uniqueCount="109">
  <si>
    <t>Charges anuelles situation initiale</t>
  </si>
  <si>
    <t>F/an</t>
  </si>
  <si>
    <t>Charges anuelles variante visée</t>
  </si>
  <si>
    <t>Le requérant garantit que les paramètres suivants sont respectés :</t>
  </si>
  <si>
    <t>BPC</t>
  </si>
  <si>
    <t>Seule la production photovoltaïque autoconsommée au profit de la baisse des charges des locataires est comptabilisée (micro-grid)</t>
  </si>
  <si>
    <t>Les gains en électricité domestique ne sont pas comptabilisés</t>
  </si>
  <si>
    <t>Facteur de forme</t>
  </si>
  <si>
    <t>Classe CECB Visée</t>
  </si>
  <si>
    <t>IDC admissible</t>
  </si>
  <si>
    <t>Rendement de production chauffage</t>
  </si>
  <si>
    <t>Rendement de production ECS</t>
  </si>
  <si>
    <t>Qh.li0</t>
  </si>
  <si>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Qh.li</t>
    </r>
  </si>
  <si>
    <t>Qww</t>
  </si>
  <si>
    <t>Affectation</t>
  </si>
  <si>
    <t>Habitat collectif</t>
  </si>
  <si>
    <t>Habitat individuel</t>
  </si>
  <si>
    <t>Administration</t>
  </si>
  <si>
    <t>Ecoles</t>
  </si>
  <si>
    <t>commerces</t>
  </si>
  <si>
    <t>Restauration</t>
  </si>
  <si>
    <t>Lieux de rassemblement</t>
  </si>
  <si>
    <t>Hôpitaux</t>
  </si>
  <si>
    <t>Industrie</t>
  </si>
  <si>
    <t xml:space="preserve">Dépôts </t>
  </si>
  <si>
    <t>Installations sportives</t>
  </si>
  <si>
    <t>Piscines couvertes</t>
  </si>
  <si>
    <t>CECB</t>
  </si>
  <si>
    <t>%Qh.li</t>
  </si>
  <si>
    <t>A</t>
  </si>
  <si>
    <t>B</t>
  </si>
  <si>
    <t>C</t>
  </si>
  <si>
    <t>D</t>
  </si>
  <si>
    <t>E</t>
  </si>
  <si>
    <t>F</t>
  </si>
  <si>
    <t>Calcul de la baisse prévisible des charges.
Méthode CECB Plus</t>
  </si>
  <si>
    <t>Le requérant fournit les annexes :</t>
  </si>
  <si>
    <t>Factures des charges de chauffage permettant de justifier le modèle "initial"</t>
  </si>
  <si>
    <t>Rapport de conseil CECB Plus avec l'ensemble des annexes</t>
  </si>
  <si>
    <t>□</t>
  </si>
  <si>
    <t>Calcul de l'IDC admissible après rénovation</t>
  </si>
  <si>
    <t>Qh.li0 - kWh/m².an</t>
  </si>
  <si>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Qh.li - kWh/m².an</t>
    </r>
  </si>
  <si>
    <t>Qh.li Genève - kWh/m².an</t>
  </si>
  <si>
    <t>Qh.li classe - kWh/m².an</t>
  </si>
  <si>
    <t>Qww - kWh/m².an</t>
  </si>
  <si>
    <t>IDC admissible - kWh/m².an</t>
  </si>
  <si>
    <t>Zone</t>
  </si>
  <si>
    <t>SRE - m²</t>
  </si>
  <si>
    <t>SRE totale</t>
  </si>
  <si>
    <t>kWh/m².an</t>
  </si>
  <si>
    <t>MJ/m².an</t>
  </si>
  <si>
    <t>m²</t>
  </si>
  <si>
    <t>Les prix des agents énergétiques sont ceux de l'arreté L 2 30.03 (prix moyen du MJ)</t>
  </si>
  <si>
    <t>Prérequis</t>
  </si>
  <si>
    <t>La différence entre les charges anuelles de la situation initiale et le modèle standard ne doit pas être inférieures à 2%</t>
  </si>
  <si>
    <t>L'établissement d'un rapport de conseil CECB Plus ou le projet de rénovation est une variante présentée</t>
  </si>
  <si>
    <t>Calcul de la BPC</t>
  </si>
  <si>
    <t>La surface de référence énergétique de chaque affectation de l'immeuble est à reporter dans l'onglet "IDCadm"</t>
  </si>
  <si>
    <t>La classe CECB visée est à renseigner</t>
  </si>
  <si>
    <t>Les rendement de production définis ci-après sont à utiliser</t>
  </si>
  <si>
    <t>Rendement de production ECS :</t>
  </si>
  <si>
    <t>Rendement de production chauffage :</t>
  </si>
  <si>
    <t>Le facteur de forme se trouve dans le rapport CECB Plus, partie "Données du bâtiment" &gt; "Facteur d'enveloppe"</t>
  </si>
  <si>
    <t>Outil destiné uniquement pour le calcul de la baisse prévisible des charges à reporter sur les loyers</t>
  </si>
  <si>
    <t>La différence de consommation énergétique entre le modèle "standard" et "actuel" ne diffère pas de plus de 2% (pour l’efficacité de l’enveloppe et l’efficacité énergétique globale)</t>
  </si>
  <si>
    <t>Tous les appareils électriques à la charge du locataire et toute autre amélioration énergétique qui ne doit pas être répercutée sur les loyers ne doivent pas être modifiés vis-à-vis de l’état initial</t>
  </si>
  <si>
    <r>
      <t xml:space="preserve">Utiliser cette feuille de calcul </t>
    </r>
    <r>
      <rPr>
        <u/>
        <sz val="9"/>
        <color theme="1"/>
        <rFont val="Calibri"/>
        <family val="2"/>
        <scheme val="minor"/>
      </rPr>
      <t>uniquement</t>
    </r>
    <r>
      <rPr>
        <sz val="9"/>
        <color theme="1"/>
        <rFont val="Calibri"/>
        <family val="2"/>
        <scheme val="minor"/>
      </rPr>
      <t xml:space="preserve"> si aucun IDC n'a été calculé avant les travaux (chauffage individuel par exemple)</t>
    </r>
  </si>
  <si>
    <t>Utiliser cette feuille de calcul si les IDC ont étés calculés avant les travaux</t>
  </si>
  <si>
    <t>Qh eff</t>
  </si>
  <si>
    <t>Avant travaux</t>
  </si>
  <si>
    <t>IDC Moyen 3 ans</t>
  </si>
  <si>
    <t>-</t>
  </si>
  <si>
    <t>Après travaux</t>
  </si>
  <si>
    <t>Calcul de l'IDC admissible sans IDC</t>
  </si>
  <si>
    <t>Calcul de l'IDC admissible avec IDC</t>
  </si>
  <si>
    <t>Saisir la moyenne des 3 derniers IDC</t>
  </si>
  <si>
    <t>Renseigner les rendements moyens de production chauffage et ECS</t>
  </si>
  <si>
    <r>
      <rPr>
        <i/>
        <sz val="11"/>
        <color theme="1"/>
        <rFont val="Calibri"/>
        <family val="2"/>
        <scheme val="minor"/>
      </rPr>
      <t>Version 2 10/08 :</t>
    </r>
    <r>
      <rPr>
        <sz val="11"/>
        <color theme="1"/>
        <rFont val="Calibri"/>
        <family val="2"/>
        <scheme val="minor"/>
      </rPr>
      <t xml:space="preserve"> L'IDC admissible après travaux dispose d'une valeur minimale de 50 kWh/m2.an (180 MJ/m2.an)</t>
    </r>
  </si>
  <si>
    <t>Le rendement moyen de production chauffage et ECS est à calculer au prorata des qh effectifs et qww respectifs</t>
  </si>
  <si>
    <t>Rendement moyen de production chauffage</t>
  </si>
  <si>
    <t>Surface de référence énergétique</t>
  </si>
  <si>
    <t>Besoins d'eau chaude sanitaire</t>
  </si>
  <si>
    <t>kWh/an</t>
  </si>
  <si>
    <r>
      <t>Les charges annuelles de la situation initiale se trouvent dans le tableau 4.2 « Comparaison état initial et variantes » du rapport CECB Plus (</t>
    </r>
    <r>
      <rPr>
        <i/>
        <u/>
        <sz val="11"/>
        <color theme="1"/>
        <rFont val="Calibri"/>
        <family val="2"/>
        <scheme val="minor"/>
      </rPr>
      <t>Illustration 1</t>
    </r>
    <r>
      <rPr>
        <sz val="11"/>
        <color theme="1"/>
        <rFont val="Calibri"/>
        <family val="2"/>
        <scheme val="minor"/>
      </rPr>
      <t>)</t>
    </r>
  </si>
  <si>
    <t>La ligne est intitulée coûts énergétiques annuels [CHF/an]</t>
  </si>
  <si>
    <t>Les valeurs à renseigner sont les valeurs du calcul standard</t>
  </si>
  <si>
    <r>
      <t>Les données à reporter dans l'onglet "BPEC" sont les couts de la variante initiale et de la variante de rénovation visée (</t>
    </r>
    <r>
      <rPr>
        <i/>
        <u/>
        <sz val="11"/>
        <color theme="1"/>
        <rFont val="Calibri"/>
        <family val="2"/>
        <scheme val="minor"/>
      </rPr>
      <t>Illustration 2</t>
    </r>
    <r>
      <rPr>
        <sz val="11"/>
        <color theme="1"/>
        <rFont val="Calibri"/>
        <family val="2"/>
        <scheme val="minor"/>
      </rPr>
      <t>)</t>
    </r>
  </si>
  <si>
    <r>
      <t>Les prix de l’énergie proposés par CECB  doivent être remplacés par ceux de l’arrêté L 2 30.03  (</t>
    </r>
    <r>
      <rPr>
        <i/>
        <u/>
        <sz val="11"/>
        <color theme="1"/>
        <rFont val="Calibri"/>
        <family val="2"/>
        <scheme val="minor"/>
      </rPr>
      <t>Illustration 3</t>
    </r>
    <r>
      <rPr>
        <sz val="11"/>
        <color theme="1"/>
        <rFont val="Calibri"/>
        <family val="2"/>
        <scheme val="minor"/>
      </rPr>
      <t>)</t>
    </r>
  </si>
  <si>
    <t>Seule la production photovoltaïque autoconsomée au profit de la baisse des charges des locataires est comptabilisé (micro-grid)</t>
  </si>
  <si>
    <t xml:space="preserve">Illustrations </t>
  </si>
  <si>
    <t>Illustration 1</t>
  </si>
  <si>
    <t>Illustration 2</t>
  </si>
  <si>
    <t>Illustration 3</t>
  </si>
  <si>
    <t>Conversion en ct/kWh</t>
  </si>
  <si>
    <t>Agt énerg.</t>
  </si>
  <si>
    <t>ct/kWh</t>
  </si>
  <si>
    <t>Mazout</t>
  </si>
  <si>
    <t>Gaz naturel</t>
  </si>
  <si>
    <t>CAD gaz</t>
  </si>
  <si>
    <t>Electricité PAC</t>
  </si>
  <si>
    <t>Electricité direct</t>
  </si>
  <si>
    <t>CADIOM</t>
  </si>
  <si>
    <t>Pellets de bois</t>
  </si>
  <si>
    <t>CAD bois</t>
  </si>
  <si>
    <t>Renseigner les qh effectifs avant et après travaux des situations "standards". Le qh.eff avant travaux doit corrspondre à l'IDC reel avant travaux.</t>
  </si>
  <si>
    <t xml:space="preserve">Nouveau CECB+ </t>
  </si>
  <si>
    <t>Dans le nouveau CECB+, les charges annuelles doivent être calculées à partir des données d'énergie finale et non pas en utilisant le chiffre précalculés des coûts énergétiques annuels. Ceci est valable pour l'état initial et pour la variante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</si>
</sst>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0" fillId="3" borderId="0" xfId="0" applyFill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1" fontId="0" fillId="3" borderId="0" xfId="0" applyNumberFormat="1" applyFill="1"/>
    <xf numFmtId="0" fontId="2" fillId="0" borderId="0" xfId="0" applyFont="1" applyAlignment="1">
      <alignment horizontal="right"/>
    </xf>
    <xf numFmtId="0" fontId="0" fillId="3" borderId="2" xfId="0" applyFill="1" applyBorder="1"/>
    <xf numFmtId="0" fontId="4" fillId="0" borderId="6" xfId="0" applyFont="1" applyBorder="1"/>
    <xf numFmtId="0" fontId="4" fillId="4" borderId="7" xfId="0" applyFont="1" applyFill="1" applyBorder="1"/>
    <xf numFmtId="0" fontId="4" fillId="0" borderId="8" xfId="0" applyFont="1" applyBorder="1"/>
    <xf numFmtId="0" fontId="4" fillId="0" borderId="4" xfId="0" applyFont="1" applyBorder="1"/>
    <xf numFmtId="1" fontId="4" fillId="3" borderId="0" xfId="0" applyNumberFormat="1" applyFont="1" applyFill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6" xfId="0" applyFont="1" applyBorder="1"/>
    <xf numFmtId="1" fontId="5" fillId="0" borderId="7" xfId="0" applyNumberFormat="1" applyFont="1" applyFill="1" applyBorder="1"/>
    <xf numFmtId="0" fontId="5" fillId="0" borderId="8" xfId="0" applyFont="1" applyBorder="1"/>
    <xf numFmtId="0" fontId="0" fillId="0" borderId="0" xfId="0" applyBorder="1"/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2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3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7" xfId="0" applyFont="1" applyBorder="1" applyAlignment="1">
      <alignment horizontal="left" vertical="center"/>
    </xf>
    <xf numFmtId="1" fontId="0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0" fillId="0" borderId="11" xfId="0" applyFont="1" applyBorder="1" applyAlignment="1">
      <alignment horizontal="left" vertical="center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1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left"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2" fontId="0" fillId="0" borderId="0" xfId="0" applyNumberFormat="1"/>
    <xf numFmtId="2" fontId="0" fillId="0" borderId="9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2" borderId="9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209551</xdr:colOff>
      <xdr:row>15</xdr:row>
      <xdr:rowOff>180975</xdr:rowOff>
    </xdr:from>
    <xdr:to>
      <xdr:col>8</xdr:col>
      <xdr:colOff>744677</xdr:colOff>
      <xdr:row>44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11" y="2924175"/>
          <a:ext cx="5290006" cy="518922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74</xdr:row>
      <xdr:rowOff>133350</xdr:rowOff>
    </xdr:from>
    <xdr:to>
      <xdr:col>8</xdr:col>
      <xdr:colOff>533400</xdr:colOff>
      <xdr:row>103</xdr:row>
      <xdr:rowOff>5848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13666470"/>
          <a:ext cx="5097780" cy="5176018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44</xdr:row>
      <xdr:rowOff>133350</xdr:rowOff>
    </xdr:from>
    <xdr:to>
      <xdr:col>9</xdr:col>
      <xdr:colOff>123824</xdr:colOff>
      <xdr:row>74</xdr:row>
      <xdr:rowOff>47701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485" y="8180070"/>
          <a:ext cx="5471159" cy="5400751"/>
        </a:xfrm>
        <a:prstGeom prst="rect">
          <a:avLst/>
        </a:prstGeom>
      </xdr:spPr>
    </xdr:pic>
    <xdr:clientData/>
  </xdr:twoCellAnchor>
  <xdr:twoCellAnchor editAs="oneCell">
    <xdr:from>
      <xdr:col>8</xdr:col>
      <xdr:colOff>706881</xdr:colOff>
      <xdr:row>74</xdr:row>
      <xdr:rowOff>133351</xdr:rowOff>
    </xdr:from>
    <xdr:to>
      <xdr:col>17</xdr:col>
      <xdr:colOff>462915</xdr:colOff>
      <xdr:row>102</xdr:row>
      <xdr:rowOff>161793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6221" y="13666471"/>
          <a:ext cx="7101714" cy="5149082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79</xdr:row>
      <xdr:rowOff>165100</xdr:rowOff>
    </xdr:from>
    <xdr:to>
      <xdr:col>7</xdr:col>
      <xdr:colOff>12700</xdr:colOff>
      <xdr:row>82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627120" y="14612620"/>
          <a:ext cx="1742440" cy="383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2000">
              <a:solidFill>
                <a:srgbClr val="FF0000"/>
              </a:solidFill>
            </a:rPr>
            <a:t>À modifier</a:t>
          </a:r>
        </a:p>
      </xdr:txBody>
    </xdr:sp>
    <xdr:clientData/>
  </xdr:twoCellAnchor>
  <xdr:twoCellAnchor>
    <xdr:from>
      <xdr:col>8</xdr:col>
      <xdr:colOff>175260</xdr:colOff>
      <xdr:row>101</xdr:row>
      <xdr:rowOff>45720</xdr:rowOff>
    </xdr:from>
    <xdr:to>
      <xdr:col>8</xdr:col>
      <xdr:colOff>457200</xdr:colOff>
      <xdr:row>102</xdr:row>
      <xdr:rowOff>91440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324600" y="18516600"/>
          <a:ext cx="281940" cy="228600"/>
        </a:xfrm>
        <a:prstGeom prst="rect">
          <a:avLst/>
        </a:prstGeom>
        <a:solidFill>
          <a:srgbClr val="FF0000">
            <a:alpha val="4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175260</xdr:colOff>
      <xdr:row>90</xdr:row>
      <xdr:rowOff>175260</xdr:rowOff>
    </xdr:from>
    <xdr:to>
      <xdr:col>8</xdr:col>
      <xdr:colOff>457200</xdr:colOff>
      <xdr:row>100</xdr:row>
      <xdr:rowOff>38100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324600" y="16634460"/>
          <a:ext cx="281940" cy="1691640"/>
        </a:xfrm>
        <a:prstGeom prst="rect">
          <a:avLst/>
        </a:prstGeom>
        <a:solidFill>
          <a:srgbClr val="FF0000">
            <a:alpha val="4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175260</xdr:colOff>
      <xdr:row>89</xdr:row>
      <xdr:rowOff>53340</xdr:rowOff>
    </xdr:from>
    <xdr:to>
      <xdr:col>8</xdr:col>
      <xdr:colOff>457200</xdr:colOff>
      <xdr:row>90</xdr:row>
      <xdr:rowOff>7620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324600" y="16329660"/>
          <a:ext cx="281940" cy="137160"/>
        </a:xfrm>
        <a:prstGeom prst="rect">
          <a:avLst/>
        </a:prstGeom>
        <a:solidFill>
          <a:srgbClr val="FF0000">
            <a:alpha val="4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175260</xdr:colOff>
      <xdr:row>84</xdr:row>
      <xdr:rowOff>45720</xdr:rowOff>
    </xdr:from>
    <xdr:to>
      <xdr:col>8</xdr:col>
      <xdr:colOff>457200</xdr:colOff>
      <xdr:row>88</xdr:row>
      <xdr:rowOff>91440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24600" y="15407640"/>
          <a:ext cx="281940" cy="777240"/>
        </a:xfrm>
        <a:prstGeom prst="rect">
          <a:avLst/>
        </a:prstGeom>
        <a:solidFill>
          <a:srgbClr val="FF0000">
            <a:alpha val="4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266700</xdr:colOff>
      <xdr:row>102</xdr:row>
      <xdr:rowOff>160020</xdr:rowOff>
    </xdr:from>
    <xdr:to>
      <xdr:col>8</xdr:col>
      <xdr:colOff>723900</xdr:colOff>
      <xdr:row>110</xdr:row>
      <xdr:rowOff>45720</xdr:rowOff>
    </xdr:to>
    <xdr:sp macro="" textlink="">
      <xdr:nvSpPr>
        <xdr:cNvPr id="11" name="Flèche à angle droi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5400000">
          <a:off x="5970270" y="19259550"/>
          <a:ext cx="1348740" cy="457200"/>
        </a:xfrm>
        <a:prstGeom prst="bentUpArrow">
          <a:avLst>
            <a:gd name="adj1" fmla="val 10545"/>
            <a:gd name="adj2" fmla="val 27500"/>
            <a:gd name="adj3" fmla="val 2500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12</xdr:col>
      <xdr:colOff>0</xdr:colOff>
      <xdr:row>20</xdr:row>
      <xdr:rowOff>180975</xdr:rowOff>
    </xdr:from>
    <xdr:to>
      <xdr:col>19</xdr:col>
      <xdr:colOff>153166</xdr:colOff>
      <xdr:row>23</xdr:row>
      <xdr:rowOff>76265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AA1330C-DBA8-7E33-7DD2-6418CBCD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82100" y="3990975"/>
          <a:ext cx="5487166" cy="46679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23</xdr:row>
      <xdr:rowOff>66675</xdr:rowOff>
    </xdr:from>
    <xdr:to>
      <xdr:col>17</xdr:col>
      <xdr:colOff>248150</xdr:colOff>
      <xdr:row>39</xdr:row>
      <xdr:rowOff>124258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FC8BD3D-BCDB-EB0E-8E99-453E1220E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58350" y="4448175"/>
          <a:ext cx="3581900" cy="3105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25400</xdr:rowOff>
    </xdr:from>
    <xdr:to>
      <xdr:col>8</xdr:col>
      <xdr:colOff>80825</xdr:colOff>
      <xdr:row>30</xdr:row>
      <xdr:rowOff>72574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" y="4597400"/>
          <a:ext cx="4835705" cy="2241734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10</xdr:row>
      <xdr:rowOff>16776</xdr:rowOff>
    </xdr:from>
    <xdr:to>
      <xdr:col>7</xdr:col>
      <xdr:colOff>742949</xdr:colOff>
      <xdr:row>16</xdr:row>
      <xdr:rowOff>74119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310" y="3125736"/>
          <a:ext cx="4754879" cy="115462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47</xdr:row>
      <xdr:rowOff>25400</xdr:rowOff>
    </xdr:from>
    <xdr:ext cx="4652825" cy="2256974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" y="9900920"/>
          <a:ext cx="4652825" cy="2256974"/>
        </a:xfrm>
        <a:prstGeom prst="rect">
          <a:avLst/>
        </a:prstGeom>
      </xdr:spPr>
    </xdr:pic>
    <xdr:clientData/>
  </xdr:oneCellAnchor>
  <xdr:oneCellAnchor>
    <xdr:from>
      <xdr:col>1</xdr:col>
      <xdr:colOff>742950</xdr:colOff>
      <xdr:row>39</xdr:row>
      <xdr:rowOff>16776</xdr:rowOff>
    </xdr:from>
    <xdr:ext cx="4571999" cy="1162243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310" y="8429256"/>
          <a:ext cx="4571999" cy="11622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17"/>
  <sheetViews>
    <sheetView tabSelected="1" view="pageBreakPreview" zoomScale="120" zoomScaleNormal="100" zoomScaleSheetLayoutView="120" workbookViewId="0">
      <selection activeCell="D6" sqref="D6"/>
    </sheetView>
  </sheetViews>
  <sheetFormatPr baseColWidth="10" defaultColWidth="9.109375" defaultRowHeight="14.4" x14ac:dyDescent="0.3"/>
  <cols>
    <col min="2" max="2" width="4.33203125" customWidth="1"/>
    <col min="3" max="3" width="31.5546875" bestFit="1" customWidth="1"/>
    <col min="6" max="6" width="21.33203125" customWidth="1"/>
  </cols>
  <sheetData>
    <row r="1" spans="1:6" ht="21" customHeight="1" x14ac:dyDescent="0.3">
      <c r="A1" s="70" t="s">
        <v>36</v>
      </c>
      <c r="B1" s="70"/>
      <c r="C1" s="70"/>
      <c r="D1" s="70"/>
      <c r="E1" s="70"/>
      <c r="F1" s="70"/>
    </row>
    <row r="2" spans="1:6" ht="21" customHeight="1" x14ac:dyDescent="0.3">
      <c r="A2" s="70"/>
      <c r="B2" s="70"/>
      <c r="C2" s="70"/>
      <c r="D2" s="70"/>
      <c r="E2" s="70"/>
      <c r="F2" s="70"/>
    </row>
    <row r="3" spans="1:6" x14ac:dyDescent="0.3">
      <c r="A3" s="72" t="s">
        <v>65</v>
      </c>
      <c r="B3" s="72"/>
      <c r="C3" s="72"/>
      <c r="D3" s="72"/>
      <c r="E3" s="72"/>
      <c r="F3" s="72"/>
    </row>
    <row r="5" spans="1:6" ht="15" thickBot="1" x14ac:dyDescent="0.35"/>
    <row r="6" spans="1:6" x14ac:dyDescent="0.3">
      <c r="C6" s="3" t="s">
        <v>0</v>
      </c>
      <c r="D6" s="23"/>
      <c r="E6" s="4" t="s">
        <v>1</v>
      </c>
    </row>
    <row r="7" spans="1:6" x14ac:dyDescent="0.3">
      <c r="C7" s="5" t="s">
        <v>2</v>
      </c>
      <c r="D7" s="24"/>
      <c r="E7" s="6" t="s">
        <v>1</v>
      </c>
    </row>
    <row r="8" spans="1:6" ht="15" thickBot="1" x14ac:dyDescent="0.35">
      <c r="C8" s="11" t="s">
        <v>4</v>
      </c>
      <c r="D8" s="12">
        <f>D6-D7</f>
        <v>0</v>
      </c>
      <c r="E8" s="13" t="s">
        <v>1</v>
      </c>
    </row>
    <row r="10" spans="1:6" x14ac:dyDescent="0.3">
      <c r="A10" s="1" t="s">
        <v>3</v>
      </c>
      <c r="C10" s="1"/>
      <c r="D10" s="1"/>
      <c r="E10" s="1"/>
    </row>
    <row r="11" spans="1:6" x14ac:dyDescent="0.3">
      <c r="A11" s="9" t="s">
        <v>40</v>
      </c>
      <c r="B11" s="69" t="s">
        <v>54</v>
      </c>
      <c r="C11" s="69"/>
      <c r="D11" s="69"/>
      <c r="E11" s="69"/>
      <c r="F11" s="69"/>
    </row>
    <row r="12" spans="1:6" ht="29.25" customHeight="1" x14ac:dyDescent="0.3">
      <c r="A12" s="9" t="s">
        <v>40</v>
      </c>
      <c r="B12" s="69" t="s">
        <v>5</v>
      </c>
      <c r="C12" s="69"/>
      <c r="D12" s="69"/>
      <c r="E12" s="69"/>
      <c r="F12" s="69"/>
    </row>
    <row r="13" spans="1:6" x14ac:dyDescent="0.3">
      <c r="A13" s="9" t="s">
        <v>40</v>
      </c>
      <c r="B13" s="71" t="s">
        <v>6</v>
      </c>
      <c r="C13" s="71"/>
      <c r="D13" s="71"/>
      <c r="E13" s="71"/>
      <c r="F13" s="71"/>
    </row>
    <row r="14" spans="1:6" ht="30" customHeight="1" x14ac:dyDescent="0.3">
      <c r="A14" s="9" t="s">
        <v>40</v>
      </c>
      <c r="B14" s="69" t="s">
        <v>66</v>
      </c>
      <c r="C14" s="69"/>
      <c r="D14" s="69"/>
      <c r="E14" s="69"/>
      <c r="F14" s="69"/>
    </row>
    <row r="15" spans="1:6" x14ac:dyDescent="0.3">
      <c r="A15" t="s">
        <v>37</v>
      </c>
    </row>
    <row r="16" spans="1:6" x14ac:dyDescent="0.3">
      <c r="A16" s="9" t="s">
        <v>40</v>
      </c>
      <c r="B16" t="s">
        <v>39</v>
      </c>
    </row>
    <row r="17" spans="1:2" x14ac:dyDescent="0.3">
      <c r="A17" s="9" t="s">
        <v>40</v>
      </c>
      <c r="B17" t="s">
        <v>38</v>
      </c>
    </row>
  </sheetData>
  <sheetProtection sheet="1" objects="1" scenarios="1" selectLockedCells="1"/>
  <mergeCells count="6">
    <mergeCell ref="B11:F11"/>
    <mergeCell ref="B14:F14"/>
    <mergeCell ref="A1:F2"/>
    <mergeCell ref="B12:F12"/>
    <mergeCell ref="B13:F13"/>
    <mergeCell ref="A3:F3"/>
  </mergeCells>
  <pageMargins left="0.7" right="0.7" top="1.0729166666666667" bottom="0.75" header="0.3" footer="0.3"/>
  <pageSetup paperSize="9" orientation="portrait" r:id="rId1"/>
  <headerFooter>
    <oddHeader>&amp;L&amp;G&amp;RPage &amp;P
Onglet &amp;A
Version 2 10.2022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114"/>
  <sheetViews>
    <sheetView topLeftCell="A7" workbookViewId="0">
      <selection activeCell="T45" sqref="T45"/>
    </sheetView>
  </sheetViews>
  <sheetFormatPr baseColWidth="10" defaultRowHeight="14.4" x14ac:dyDescent="0.3"/>
  <cols>
    <col min="1" max="1" width="8.6640625" bestFit="1" customWidth="1"/>
    <col min="10" max="10" width="14.6640625" customWidth="1"/>
  </cols>
  <sheetData>
    <row r="1" spans="1:8" x14ac:dyDescent="0.3">
      <c r="A1" s="25" t="s">
        <v>55</v>
      </c>
    </row>
    <row r="2" spans="1:8" x14ac:dyDescent="0.3">
      <c r="A2" s="25"/>
    </row>
    <row r="3" spans="1:8" x14ac:dyDescent="0.3">
      <c r="B3" t="s">
        <v>57</v>
      </c>
    </row>
    <row r="4" spans="1:8" x14ac:dyDescent="0.3">
      <c r="B4" t="s">
        <v>56</v>
      </c>
    </row>
    <row r="6" spans="1:8" x14ac:dyDescent="0.3">
      <c r="A6" s="25" t="s">
        <v>58</v>
      </c>
    </row>
    <row r="7" spans="1:8" x14ac:dyDescent="0.3">
      <c r="A7" s="25"/>
    </row>
    <row r="8" spans="1:8" x14ac:dyDescent="0.3">
      <c r="B8" t="s">
        <v>85</v>
      </c>
    </row>
    <row r="9" spans="1:8" x14ac:dyDescent="0.3">
      <c r="B9" t="s">
        <v>86</v>
      </c>
    </row>
    <row r="10" spans="1:8" x14ac:dyDescent="0.3">
      <c r="B10" t="s">
        <v>87</v>
      </c>
    </row>
    <row r="11" spans="1:8" x14ac:dyDescent="0.3">
      <c r="B11" s="1" t="s">
        <v>88</v>
      </c>
      <c r="C11" s="1"/>
      <c r="D11" s="1"/>
      <c r="E11" s="1"/>
      <c r="F11" s="1"/>
      <c r="G11" s="1"/>
      <c r="H11" s="1"/>
    </row>
    <row r="12" spans="1:8" x14ac:dyDescent="0.3">
      <c r="B12" s="1" t="s">
        <v>89</v>
      </c>
      <c r="C12" s="1"/>
      <c r="D12" s="1"/>
      <c r="E12" s="1"/>
      <c r="F12" s="1"/>
      <c r="G12" s="1"/>
      <c r="H12" s="1"/>
    </row>
    <row r="13" spans="1:8" x14ac:dyDescent="0.3">
      <c r="B13" s="1" t="s">
        <v>67</v>
      </c>
      <c r="C13" s="1"/>
      <c r="D13" s="1"/>
      <c r="E13" s="1"/>
      <c r="F13" s="1"/>
      <c r="G13" s="1"/>
      <c r="H13" s="1"/>
    </row>
    <row r="14" spans="1:8" x14ac:dyDescent="0.3">
      <c r="B14" s="1" t="s">
        <v>90</v>
      </c>
      <c r="C14" s="1"/>
      <c r="D14" s="1"/>
      <c r="E14" s="1"/>
      <c r="F14" s="1"/>
      <c r="G14" s="1"/>
      <c r="H14" s="1"/>
    </row>
    <row r="17" spans="1:20" x14ac:dyDescent="0.3">
      <c r="A17" s="25" t="s">
        <v>91</v>
      </c>
      <c r="M17" s="25" t="s">
        <v>107</v>
      </c>
    </row>
    <row r="18" spans="1:20" ht="15" customHeight="1" x14ac:dyDescent="0.3">
      <c r="M18" s="73" t="s">
        <v>108</v>
      </c>
      <c r="N18" s="73"/>
      <c r="O18" s="73"/>
      <c r="P18" s="73"/>
      <c r="Q18" s="73"/>
      <c r="R18" s="73"/>
      <c r="S18" s="73"/>
      <c r="T18" s="68"/>
    </row>
    <row r="19" spans="1:20" x14ac:dyDescent="0.3">
      <c r="B19" s="64" t="s">
        <v>92</v>
      </c>
      <c r="M19" s="73"/>
      <c r="N19" s="73"/>
      <c r="O19" s="73"/>
      <c r="P19" s="73"/>
      <c r="Q19" s="73"/>
      <c r="R19" s="73"/>
      <c r="S19" s="73"/>
      <c r="T19" s="68"/>
    </row>
    <row r="20" spans="1:20" x14ac:dyDescent="0.3">
      <c r="M20" s="73"/>
      <c r="N20" s="73"/>
      <c r="O20" s="73"/>
      <c r="P20" s="73"/>
      <c r="Q20" s="73"/>
      <c r="R20" s="73"/>
      <c r="S20" s="73"/>
      <c r="T20" s="68"/>
    </row>
    <row r="49" spans="2:2" x14ac:dyDescent="0.3">
      <c r="B49" s="64" t="s">
        <v>93</v>
      </c>
    </row>
    <row r="76" spans="2:2" x14ac:dyDescent="0.3">
      <c r="B76" s="64" t="s">
        <v>94</v>
      </c>
    </row>
    <row r="105" spans="10:12" x14ac:dyDescent="0.3">
      <c r="J105" t="s">
        <v>95</v>
      </c>
    </row>
    <row r="106" spans="10:12" x14ac:dyDescent="0.3">
      <c r="J106" s="65" t="s">
        <v>96</v>
      </c>
      <c r="K106" s="65" t="s">
        <v>97</v>
      </c>
      <c r="L106" s="66"/>
    </row>
    <row r="107" spans="10:12" x14ac:dyDescent="0.3">
      <c r="J107" s="19" t="s">
        <v>98</v>
      </c>
      <c r="K107" s="67">
        <v>7.9920000000000009</v>
      </c>
      <c r="L107" s="66"/>
    </row>
    <row r="108" spans="10:12" x14ac:dyDescent="0.3">
      <c r="J108" s="19" t="s">
        <v>99</v>
      </c>
      <c r="K108" s="67">
        <v>7.02</v>
      </c>
      <c r="L108" s="66"/>
    </row>
    <row r="109" spans="10:12" x14ac:dyDescent="0.3">
      <c r="J109" s="19" t="s">
        <v>100</v>
      </c>
      <c r="K109" s="67">
        <v>10.188000000000001</v>
      </c>
      <c r="L109" s="66"/>
    </row>
    <row r="110" spans="10:12" x14ac:dyDescent="0.3">
      <c r="J110" s="19" t="s">
        <v>101</v>
      </c>
      <c r="K110" s="67">
        <v>17.964000000000002</v>
      </c>
      <c r="L110" s="66"/>
    </row>
    <row r="111" spans="10:12" x14ac:dyDescent="0.3">
      <c r="J111" s="19" t="s">
        <v>102</v>
      </c>
      <c r="K111" s="67">
        <v>19.044</v>
      </c>
      <c r="L111" s="66"/>
    </row>
    <row r="112" spans="10:12" x14ac:dyDescent="0.3">
      <c r="J112" s="19" t="s">
        <v>103</v>
      </c>
      <c r="K112" s="67">
        <v>5.0759999999999996</v>
      </c>
      <c r="L112" s="66"/>
    </row>
    <row r="113" spans="10:12" x14ac:dyDescent="0.3">
      <c r="J113" s="19" t="s">
        <v>104</v>
      </c>
      <c r="K113" s="67">
        <v>6.7679999999999998</v>
      </c>
      <c r="L113" s="66"/>
    </row>
    <row r="114" spans="10:12" x14ac:dyDescent="0.3">
      <c r="J114" s="19" t="s">
        <v>105</v>
      </c>
      <c r="K114" s="67">
        <v>11.484</v>
      </c>
    </row>
  </sheetData>
  <mergeCells count="1">
    <mergeCell ref="M18:S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E43"/>
  <sheetViews>
    <sheetView view="pageBreakPreview" zoomScale="130" zoomScaleNormal="100" zoomScaleSheetLayoutView="130" workbookViewId="0">
      <selection activeCell="B5" sqref="B5"/>
    </sheetView>
  </sheetViews>
  <sheetFormatPr baseColWidth="10" defaultRowHeight="14.4" outlineLevelRow="1" x14ac:dyDescent="0.3"/>
  <cols>
    <col min="1" max="1" width="34" bestFit="1" customWidth="1"/>
    <col min="2" max="4" width="13.6640625" customWidth="1"/>
    <col min="5" max="5" width="16" customWidth="1"/>
  </cols>
  <sheetData>
    <row r="1" spans="1:5" ht="23.4" x14ac:dyDescent="0.45">
      <c r="A1" s="75" t="s">
        <v>41</v>
      </c>
      <c r="B1" s="75"/>
      <c r="C1" s="75"/>
      <c r="D1" s="75"/>
      <c r="E1" s="75"/>
    </row>
    <row r="2" spans="1:5" x14ac:dyDescent="0.3">
      <c r="A2" s="76" t="s">
        <v>68</v>
      </c>
      <c r="B2" s="76"/>
      <c r="C2" s="76"/>
      <c r="D2" s="76"/>
      <c r="E2" s="76"/>
    </row>
    <row r="3" spans="1:5" ht="23.4" x14ac:dyDescent="0.45">
      <c r="A3" s="17"/>
      <c r="B3" s="17"/>
      <c r="C3" s="17"/>
      <c r="D3" s="17"/>
    </row>
    <row r="4" spans="1:5" x14ac:dyDescent="0.3">
      <c r="A4" s="19" t="s">
        <v>48</v>
      </c>
      <c r="B4" s="20">
        <v>1</v>
      </c>
      <c r="C4" s="20">
        <v>2</v>
      </c>
      <c r="D4" s="20">
        <v>3</v>
      </c>
      <c r="E4" s="20">
        <v>4</v>
      </c>
    </row>
    <row r="5" spans="1:5" x14ac:dyDescent="0.3">
      <c r="A5" s="19" t="s">
        <v>49</v>
      </c>
      <c r="B5" s="21"/>
      <c r="C5" s="54"/>
      <c r="D5" s="54"/>
      <c r="E5" s="54"/>
    </row>
    <row r="6" spans="1:5" x14ac:dyDescent="0.3">
      <c r="A6" s="19" t="s">
        <v>15</v>
      </c>
      <c r="B6" s="22"/>
      <c r="C6" s="22"/>
      <c r="D6" s="22"/>
      <c r="E6" s="22"/>
    </row>
    <row r="7" spans="1:5" s="18" customFormat="1" x14ac:dyDescent="0.3"/>
    <row r="8" spans="1:5" x14ac:dyDescent="0.3">
      <c r="A8" s="19" t="s">
        <v>7</v>
      </c>
      <c r="B8" s="74"/>
      <c r="C8" s="74"/>
      <c r="D8" s="74"/>
      <c r="E8" s="74"/>
    </row>
    <row r="9" spans="1:5" x14ac:dyDescent="0.3">
      <c r="A9" s="19" t="s">
        <v>8</v>
      </c>
      <c r="B9" s="74"/>
      <c r="C9" s="74"/>
      <c r="D9" s="74"/>
      <c r="E9" s="74"/>
    </row>
    <row r="10" spans="1:5" x14ac:dyDescent="0.3">
      <c r="A10" s="19" t="s">
        <v>10</v>
      </c>
      <c r="B10" s="74"/>
      <c r="C10" s="74"/>
      <c r="D10" s="74"/>
      <c r="E10" s="74"/>
    </row>
    <row r="11" spans="1:5" x14ac:dyDescent="0.3">
      <c r="A11" s="19" t="s">
        <v>11</v>
      </c>
      <c r="B11" s="74"/>
      <c r="C11" s="74"/>
      <c r="D11" s="74"/>
      <c r="E11" s="74"/>
    </row>
    <row r="12" spans="1:5" hidden="1" outlineLevel="1" x14ac:dyDescent="0.3">
      <c r="A12" t="s">
        <v>42</v>
      </c>
      <c r="B12" s="2" t="e">
        <f>VLOOKUP(B$6,$A$23:$D$34,2,FALSE)</f>
        <v>#N/A</v>
      </c>
      <c r="C12" s="2" t="e">
        <f>VLOOKUP(C$6,$A$23:$D$34,2,FALSE)</f>
        <v>#N/A</v>
      </c>
      <c r="D12" s="2" t="e">
        <f>VLOOKUP(D$6,$A$23:$D$34,2,FALSE)</f>
        <v>#N/A</v>
      </c>
      <c r="E12" s="2" t="e">
        <f>VLOOKUP(E$6,$A$23:$D$34,2,FALSE)</f>
        <v>#N/A</v>
      </c>
    </row>
    <row r="13" spans="1:5" hidden="1" outlineLevel="1" x14ac:dyDescent="0.3">
      <c r="A13" s="7" t="s">
        <v>43</v>
      </c>
      <c r="B13" s="2" t="e">
        <f>VLOOKUP(B$6,$A$23:$D$34,3,FALSE)</f>
        <v>#N/A</v>
      </c>
      <c r="C13" s="2" t="e">
        <f>VLOOKUP(C$6,$A$23:$D$34,3,FALSE)</f>
        <v>#N/A</v>
      </c>
      <c r="D13" s="2" t="e">
        <f>VLOOKUP(D$6,$A$23:$D$34,3,FALSE)</f>
        <v>#N/A</v>
      </c>
      <c r="E13" s="2" t="e">
        <f>VLOOKUP(E$6,$A$23:$D$34,3,FALSE)</f>
        <v>#N/A</v>
      </c>
    </row>
    <row r="14" spans="1:5" hidden="1" outlineLevel="1" x14ac:dyDescent="0.3">
      <c r="A14" t="s">
        <v>44</v>
      </c>
      <c r="B14" s="8" t="e">
        <f>(B12+B13*$B$8)*(1+((9.4-10.7)*0.06))</f>
        <v>#N/A</v>
      </c>
      <c r="C14" s="8" t="e">
        <f t="shared" ref="C14:E14" si="0">(C12+C13*$B$8)*(1+((9.4-10.7)*0.06))</f>
        <v>#N/A</v>
      </c>
      <c r="D14" s="8" t="e">
        <f t="shared" si="0"/>
        <v>#N/A</v>
      </c>
      <c r="E14" s="8" t="e">
        <f t="shared" si="0"/>
        <v>#N/A</v>
      </c>
    </row>
    <row r="15" spans="1:5" hidden="1" outlineLevel="1" x14ac:dyDescent="0.3">
      <c r="A15" t="s">
        <v>45</v>
      </c>
      <c r="B15" s="8" t="e">
        <f>B14*VLOOKUP($B$9,$B$37:$C$42,2,FALSE)</f>
        <v>#N/A</v>
      </c>
      <c r="C15" s="8" t="e">
        <f t="shared" ref="C15:E15" si="1">C14*VLOOKUP($B$9,$B$37:$C$42,2,FALSE)</f>
        <v>#N/A</v>
      </c>
      <c r="D15" s="8" t="e">
        <f t="shared" si="1"/>
        <v>#N/A</v>
      </c>
      <c r="E15" s="8" t="e">
        <f t="shared" si="1"/>
        <v>#N/A</v>
      </c>
    </row>
    <row r="16" spans="1:5" hidden="1" outlineLevel="1" x14ac:dyDescent="0.3">
      <c r="A16" t="s">
        <v>46</v>
      </c>
      <c r="B16" s="2" t="e">
        <f>VLOOKUP(B6,$A$23:$D$34,4,FALSE)</f>
        <v>#N/A</v>
      </c>
      <c r="C16" s="2" t="e">
        <f>VLOOKUP(C6,$A$23:$D$34,4,FALSE)</f>
        <v>#N/A</v>
      </c>
      <c r="D16" s="2" t="e">
        <f>VLOOKUP(D6,$A$23:$D$34,4,FALSE)</f>
        <v>#N/A</v>
      </c>
      <c r="E16" s="2" t="e">
        <f>VLOOKUP(E6,$A$23:$D$34,4,FALSE)</f>
        <v>#N/A</v>
      </c>
    </row>
    <row r="17" spans="1:5" hidden="1" outlineLevel="1" x14ac:dyDescent="0.3">
      <c r="A17" t="s">
        <v>47</v>
      </c>
      <c r="B17" s="8" t="e">
        <f>B15/$B$10+B16/$B$11</f>
        <v>#N/A</v>
      </c>
      <c r="C17" s="8">
        <f>IF(ISERROR(C15/$B$10+C16/$B$11),0,C15/$B$10+C16/$B$11)</f>
        <v>0</v>
      </c>
      <c r="D17" s="8">
        <f>IF(ISERROR(D15/$B$10+D16/$B$11),0,D15/$B$10+D16/$B$11)</f>
        <v>0</v>
      </c>
      <c r="E17" s="8">
        <f>IF(ISERROR(E15/$B$10+E16/$B$11),0,E15/$B$10+E16/$B$11)</f>
        <v>0</v>
      </c>
    </row>
    <row r="18" spans="1:5" ht="15" collapsed="1" thickBot="1" x14ac:dyDescent="0.35"/>
    <row r="19" spans="1:5" x14ac:dyDescent="0.3">
      <c r="B19" s="3" t="s">
        <v>50</v>
      </c>
      <c r="C19" s="10">
        <f>SUM(B5:E5)</f>
        <v>0</v>
      </c>
      <c r="D19" s="4" t="s">
        <v>53</v>
      </c>
    </row>
    <row r="20" spans="1:5" x14ac:dyDescent="0.3">
      <c r="B20" s="14" t="s">
        <v>9</v>
      </c>
      <c r="C20" s="15" t="str">
        <f>IF(ISERROR((B17*$B$5+C17*$C$5+D17*$D$5+E17*$E$5)/$C$19),"",MAX(50,(B17*$B$5+C17*$C$5+D17*$D$5+E17*$E$5)/$C$19))</f>
        <v/>
      </c>
      <c r="D20" s="16" t="s">
        <v>51</v>
      </c>
    </row>
    <row r="21" spans="1:5" ht="15" thickBot="1" x14ac:dyDescent="0.35">
      <c r="B21" s="27" t="s">
        <v>9</v>
      </c>
      <c r="C21" s="28" t="str">
        <f>IF(ISERROR(C20*3.6),"",C20*3.6)</f>
        <v/>
      </c>
      <c r="D21" s="29" t="s">
        <v>52</v>
      </c>
    </row>
    <row r="22" spans="1:5" hidden="1" outlineLevel="1" x14ac:dyDescent="0.3">
      <c r="A22" t="s">
        <v>15</v>
      </c>
      <c r="B22" t="s">
        <v>12</v>
      </c>
      <c r="C22" s="7" t="s">
        <v>13</v>
      </c>
      <c r="D22" t="s">
        <v>14</v>
      </c>
    </row>
    <row r="23" spans="1:5" hidden="1" outlineLevel="1" x14ac:dyDescent="0.3">
      <c r="A23" t="s">
        <v>16</v>
      </c>
      <c r="B23">
        <v>13</v>
      </c>
      <c r="C23">
        <v>15</v>
      </c>
      <c r="D23">
        <v>21</v>
      </c>
    </row>
    <row r="24" spans="1:5" hidden="1" outlineLevel="1" x14ac:dyDescent="0.3">
      <c r="A24" t="s">
        <v>17</v>
      </c>
      <c r="B24">
        <v>16</v>
      </c>
      <c r="C24">
        <v>15</v>
      </c>
      <c r="D24">
        <v>14</v>
      </c>
    </row>
    <row r="25" spans="1:5" hidden="1" outlineLevel="1" x14ac:dyDescent="0.3">
      <c r="A25" t="s">
        <v>18</v>
      </c>
      <c r="B25">
        <v>13</v>
      </c>
      <c r="C25">
        <v>15</v>
      </c>
      <c r="D25">
        <v>7</v>
      </c>
    </row>
    <row r="26" spans="1:5" hidden="1" outlineLevel="1" x14ac:dyDescent="0.3">
      <c r="A26" t="s">
        <v>19</v>
      </c>
      <c r="B26">
        <v>14</v>
      </c>
      <c r="C26">
        <v>15</v>
      </c>
      <c r="D26">
        <v>7</v>
      </c>
    </row>
    <row r="27" spans="1:5" hidden="1" outlineLevel="1" x14ac:dyDescent="0.3">
      <c r="A27" t="s">
        <v>20</v>
      </c>
      <c r="B27">
        <v>7</v>
      </c>
      <c r="C27">
        <v>14</v>
      </c>
      <c r="D27">
        <v>7</v>
      </c>
    </row>
    <row r="28" spans="1:5" hidden="1" outlineLevel="1" x14ac:dyDescent="0.3">
      <c r="A28" t="s">
        <v>21</v>
      </c>
      <c r="B28">
        <v>16</v>
      </c>
      <c r="C28">
        <v>15</v>
      </c>
      <c r="D28">
        <v>56</v>
      </c>
    </row>
    <row r="29" spans="1:5" hidden="1" outlineLevel="1" x14ac:dyDescent="0.3">
      <c r="A29" t="s">
        <v>22</v>
      </c>
      <c r="B29">
        <v>18</v>
      </c>
      <c r="C29">
        <v>15</v>
      </c>
      <c r="D29">
        <v>14</v>
      </c>
    </row>
    <row r="30" spans="1:5" hidden="1" outlineLevel="1" x14ac:dyDescent="0.3">
      <c r="A30" t="s">
        <v>23</v>
      </c>
      <c r="B30">
        <v>18</v>
      </c>
      <c r="C30">
        <v>17</v>
      </c>
      <c r="D30">
        <v>28</v>
      </c>
    </row>
    <row r="31" spans="1:5" hidden="1" outlineLevel="1" x14ac:dyDescent="0.3">
      <c r="A31" t="s">
        <v>24</v>
      </c>
      <c r="B31">
        <v>10</v>
      </c>
      <c r="C31">
        <v>14</v>
      </c>
      <c r="D31">
        <v>7</v>
      </c>
    </row>
    <row r="32" spans="1:5" hidden="1" outlineLevel="1" x14ac:dyDescent="0.3">
      <c r="A32" t="s">
        <v>25</v>
      </c>
      <c r="B32">
        <v>14</v>
      </c>
      <c r="C32">
        <v>14</v>
      </c>
      <c r="D32">
        <v>1</v>
      </c>
    </row>
    <row r="33" spans="1:4" hidden="1" outlineLevel="1" x14ac:dyDescent="0.3">
      <c r="A33" t="s">
        <v>26</v>
      </c>
      <c r="B33">
        <v>16</v>
      </c>
      <c r="C33">
        <v>14</v>
      </c>
      <c r="D33">
        <v>83</v>
      </c>
    </row>
    <row r="34" spans="1:4" hidden="1" outlineLevel="1" x14ac:dyDescent="0.3">
      <c r="A34" t="s">
        <v>27</v>
      </c>
      <c r="B34">
        <v>15</v>
      </c>
      <c r="C34">
        <v>18</v>
      </c>
      <c r="D34">
        <v>83</v>
      </c>
    </row>
    <row r="35" spans="1:4" hidden="1" outlineLevel="1" x14ac:dyDescent="0.3"/>
    <row r="36" spans="1:4" hidden="1" outlineLevel="1" x14ac:dyDescent="0.3">
      <c r="B36" t="s">
        <v>28</v>
      </c>
      <c r="C36" t="s">
        <v>29</v>
      </c>
    </row>
    <row r="37" spans="1:4" hidden="1" outlineLevel="1" x14ac:dyDescent="0.3">
      <c r="B37" t="s">
        <v>30</v>
      </c>
      <c r="C37">
        <v>0.5</v>
      </c>
    </row>
    <row r="38" spans="1:4" hidden="1" outlineLevel="1" x14ac:dyDescent="0.3">
      <c r="B38" t="s">
        <v>31</v>
      </c>
      <c r="C38">
        <v>1</v>
      </c>
    </row>
    <row r="39" spans="1:4" hidden="1" outlineLevel="1" x14ac:dyDescent="0.3">
      <c r="B39" t="s">
        <v>32</v>
      </c>
      <c r="C39">
        <v>1.5</v>
      </c>
    </row>
    <row r="40" spans="1:4" hidden="1" outlineLevel="1" x14ac:dyDescent="0.3">
      <c r="B40" t="s">
        <v>33</v>
      </c>
      <c r="C40">
        <v>2</v>
      </c>
    </row>
    <row r="41" spans="1:4" hidden="1" outlineLevel="1" x14ac:dyDescent="0.3">
      <c r="B41" t="s">
        <v>34</v>
      </c>
      <c r="C41">
        <v>2.5</v>
      </c>
    </row>
    <row r="42" spans="1:4" hidden="1" outlineLevel="1" x14ac:dyDescent="0.3">
      <c r="B42" t="s">
        <v>35</v>
      </c>
      <c r="C42">
        <v>3</v>
      </c>
    </row>
    <row r="43" spans="1:4" collapsed="1" x14ac:dyDescent="0.3"/>
  </sheetData>
  <sheetProtection sheet="1" objects="1" scenarios="1" selectLockedCells="1"/>
  <mergeCells count="6">
    <mergeCell ref="B11:E11"/>
    <mergeCell ref="A1:E1"/>
    <mergeCell ref="B8:E8"/>
    <mergeCell ref="B9:E9"/>
    <mergeCell ref="B10:E10"/>
    <mergeCell ref="A2:E2"/>
  </mergeCells>
  <dataValidations count="2">
    <dataValidation type="list" allowBlank="1" showInputMessage="1" showErrorMessage="1" sqref="B6:E7" xr:uid="{00000000-0002-0000-0200-000000000000}">
      <formula1>$A$23:$A$34</formula1>
    </dataValidation>
    <dataValidation type="list" allowBlank="1" showInputMessage="1" showErrorMessage="1" sqref="B9" xr:uid="{00000000-0002-0000-0200-000001000000}">
      <formula1>$B$37:$B$42</formula1>
    </dataValidation>
  </dataValidations>
  <pageMargins left="0.7" right="0.7" top="1.0729166666666667" bottom="0.75" header="0.3" footer="0.3"/>
  <pageSetup paperSize="9" scale="96" fitToHeight="0" orientation="portrait" r:id="rId1"/>
  <headerFooter>
    <oddHeader>&amp;L&amp;G&amp;RPage &amp;P
Onglet &amp;A
Version 2 10.2022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F18"/>
  <sheetViews>
    <sheetView view="pageBreakPreview" zoomScale="130" zoomScaleNormal="100" zoomScaleSheetLayoutView="130" workbookViewId="0">
      <selection activeCell="C4" sqref="C4"/>
    </sheetView>
  </sheetViews>
  <sheetFormatPr baseColWidth="10" defaultRowHeight="14.4" x14ac:dyDescent="0.3"/>
  <cols>
    <col min="2" max="2" width="43.5546875" bestFit="1" customWidth="1"/>
    <col min="3" max="5" width="13.6640625" customWidth="1"/>
    <col min="6" max="6" width="16" customWidth="1"/>
  </cols>
  <sheetData>
    <row r="1" spans="1:6" ht="23.4" x14ac:dyDescent="0.45">
      <c r="A1" s="75" t="s">
        <v>41</v>
      </c>
      <c r="B1" s="75"/>
      <c r="C1" s="75"/>
      <c r="D1" s="75"/>
      <c r="E1" s="75"/>
      <c r="F1" s="31"/>
    </row>
    <row r="2" spans="1:6" ht="14.4" customHeight="1" x14ac:dyDescent="0.3">
      <c r="A2" s="76" t="s">
        <v>69</v>
      </c>
      <c r="B2" s="76"/>
      <c r="C2" s="76"/>
      <c r="D2" s="76"/>
      <c r="E2" s="76"/>
      <c r="F2" s="32"/>
    </row>
    <row r="3" spans="1:6" ht="14.4" customHeight="1" thickBot="1" x14ac:dyDescent="0.35">
      <c r="A3" s="33"/>
      <c r="B3" s="33"/>
      <c r="C3" s="33"/>
      <c r="D3" s="33"/>
      <c r="E3" s="33"/>
      <c r="F3" s="32"/>
    </row>
    <row r="4" spans="1:6" ht="14.4" customHeight="1" x14ac:dyDescent="0.3">
      <c r="A4" s="33"/>
      <c r="B4" s="55" t="s">
        <v>72</v>
      </c>
      <c r="C4" s="56"/>
      <c r="D4" s="57" t="s">
        <v>51</v>
      </c>
      <c r="E4" s="33"/>
      <c r="F4" s="32"/>
    </row>
    <row r="5" spans="1:6" ht="14.4" customHeight="1" thickBot="1" x14ac:dyDescent="0.35">
      <c r="A5" s="53"/>
      <c r="B5" s="58" t="s">
        <v>82</v>
      </c>
      <c r="C5" s="59"/>
      <c r="D5" s="60" t="s">
        <v>53</v>
      </c>
      <c r="E5" s="53"/>
      <c r="F5" s="32"/>
    </row>
    <row r="6" spans="1:6" ht="14.4" customHeight="1" thickBot="1" x14ac:dyDescent="0.5">
      <c r="B6" s="37"/>
      <c r="C6" s="37"/>
      <c r="D6" s="37"/>
      <c r="E6" s="26"/>
    </row>
    <row r="7" spans="1:6" ht="14.4" customHeight="1" thickBot="1" x14ac:dyDescent="0.5">
      <c r="B7" s="77" t="s">
        <v>71</v>
      </c>
      <c r="C7" s="78"/>
      <c r="D7" s="79"/>
      <c r="E7" s="26"/>
    </row>
    <row r="8" spans="1:6" ht="14.4" customHeight="1" x14ac:dyDescent="0.45">
      <c r="B8" s="38" t="s">
        <v>70</v>
      </c>
      <c r="C8" s="39"/>
      <c r="D8" s="35" t="s">
        <v>51</v>
      </c>
      <c r="E8" s="26"/>
      <c r="F8" s="26"/>
    </row>
    <row r="9" spans="1:6" ht="14.4" customHeight="1" x14ac:dyDescent="0.45">
      <c r="B9" s="61" t="s">
        <v>83</v>
      </c>
      <c r="C9" s="62"/>
      <c r="D9" s="63" t="s">
        <v>84</v>
      </c>
      <c r="E9" s="52"/>
      <c r="F9" s="52"/>
    </row>
    <row r="10" spans="1:6" ht="14.4" customHeight="1" thickBot="1" x14ac:dyDescent="0.5">
      <c r="B10" s="40" t="s">
        <v>81</v>
      </c>
      <c r="C10" s="41"/>
      <c r="D10" s="36" t="s">
        <v>73</v>
      </c>
      <c r="E10" s="26"/>
      <c r="F10" s="26"/>
    </row>
    <row r="11" spans="1:6" s="30" customFormat="1" ht="14.4" customHeight="1" thickBot="1" x14ac:dyDescent="0.5">
      <c r="B11" s="42"/>
      <c r="C11" s="37"/>
      <c r="D11" s="37"/>
      <c r="E11" s="34"/>
      <c r="F11" s="34"/>
    </row>
    <row r="12" spans="1:6" s="30" customFormat="1" ht="14.4" customHeight="1" thickBot="1" x14ac:dyDescent="0.5">
      <c r="B12" s="77" t="s">
        <v>74</v>
      </c>
      <c r="C12" s="78"/>
      <c r="D12" s="79"/>
      <c r="E12" s="34"/>
    </row>
    <row r="13" spans="1:6" ht="14.4" customHeight="1" x14ac:dyDescent="0.45">
      <c r="B13" s="38" t="s">
        <v>70</v>
      </c>
      <c r="C13" s="43"/>
      <c r="D13" s="35" t="s">
        <v>51</v>
      </c>
      <c r="E13" s="26"/>
      <c r="F13" s="26"/>
    </row>
    <row r="14" spans="1:6" ht="14.4" customHeight="1" x14ac:dyDescent="0.45">
      <c r="B14" s="61" t="s">
        <v>83</v>
      </c>
      <c r="C14" s="62"/>
      <c r="D14" s="63" t="s">
        <v>84</v>
      </c>
      <c r="E14" s="52"/>
      <c r="F14" s="52"/>
    </row>
    <row r="15" spans="1:6" ht="14.4" customHeight="1" thickBot="1" x14ac:dyDescent="0.5">
      <c r="B15" s="40" t="s">
        <v>81</v>
      </c>
      <c r="C15" s="44"/>
      <c r="D15" s="36" t="s">
        <v>73</v>
      </c>
      <c r="E15" s="26"/>
      <c r="F15" s="26"/>
    </row>
    <row r="16" spans="1:6" ht="14.4" customHeight="1" thickBot="1" x14ac:dyDescent="0.5">
      <c r="B16" s="45"/>
      <c r="C16" s="45"/>
      <c r="D16" s="45"/>
      <c r="E16" s="26"/>
    </row>
    <row r="17" spans="2:4" x14ac:dyDescent="0.3">
      <c r="B17" s="46" t="s">
        <v>9</v>
      </c>
      <c r="C17" s="47" t="str">
        <f>IF(ISERROR(C4*(C13/C15+C14/C5)/(C8/C10+C9/C5)),"",MAX(C4*(C13/C15+C14/C5)/(C8/C10+C9/C5),50))</f>
        <v/>
      </c>
      <c r="D17" s="48" t="s">
        <v>51</v>
      </c>
    </row>
    <row r="18" spans="2:4" ht="15" thickBot="1" x14ac:dyDescent="0.35">
      <c r="B18" s="49" t="s">
        <v>9</v>
      </c>
      <c r="C18" s="50" t="str">
        <f>IF(ISERROR(C17*3.6),"",C17*3.6)</f>
        <v/>
      </c>
      <c r="D18" s="51" t="s">
        <v>52</v>
      </c>
    </row>
  </sheetData>
  <sheetProtection sheet="1" objects="1" scenarios="1" selectLockedCells="1"/>
  <mergeCells count="4">
    <mergeCell ref="B12:D12"/>
    <mergeCell ref="B7:D7"/>
    <mergeCell ref="A1:E1"/>
    <mergeCell ref="A2:E2"/>
  </mergeCells>
  <pageMargins left="0.7" right="0.7" top="1.0729166666666667" bottom="0.75" header="0.3" footer="0.3"/>
  <pageSetup paperSize="9" scale="91" fitToHeight="0" orientation="portrait" r:id="rId1"/>
  <headerFooter>
    <oddHeader>&amp;L&amp;G&amp;RPage &amp;P
Onglet &amp;A
Version 2 10.2022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47"/>
  <sheetViews>
    <sheetView workbookViewId="0">
      <selection activeCell="B2" sqref="B2"/>
    </sheetView>
  </sheetViews>
  <sheetFormatPr baseColWidth="10" defaultRowHeight="14.4" x14ac:dyDescent="0.3"/>
  <cols>
    <col min="1" max="1" width="8.6640625" bestFit="1" customWidth="1"/>
  </cols>
  <sheetData>
    <row r="1" spans="1:8" x14ac:dyDescent="0.3">
      <c r="A1" s="25" t="s">
        <v>55</v>
      </c>
    </row>
    <row r="2" spans="1:8" x14ac:dyDescent="0.3">
      <c r="B2" t="s">
        <v>57</v>
      </c>
    </row>
    <row r="3" spans="1:8" x14ac:dyDescent="0.3">
      <c r="B3" t="s">
        <v>56</v>
      </c>
    </row>
    <row r="4" spans="1:8" x14ac:dyDescent="0.3">
      <c r="A4" s="25" t="s">
        <v>75</v>
      </c>
    </row>
    <row r="5" spans="1:8" x14ac:dyDescent="0.3">
      <c r="B5" s="1" t="s">
        <v>59</v>
      </c>
      <c r="C5" s="1"/>
      <c r="D5" s="1"/>
      <c r="E5" s="1"/>
      <c r="F5" s="1"/>
      <c r="G5" s="1"/>
      <c r="H5" s="1"/>
    </row>
    <row r="6" spans="1:8" x14ac:dyDescent="0.3">
      <c r="B6" s="1" t="s">
        <v>64</v>
      </c>
      <c r="C6" s="1"/>
      <c r="D6" s="1"/>
      <c r="E6" s="1"/>
      <c r="F6" s="1"/>
      <c r="G6" s="1"/>
      <c r="H6" s="1"/>
    </row>
    <row r="7" spans="1:8" x14ac:dyDescent="0.3">
      <c r="B7" t="s">
        <v>60</v>
      </c>
    </row>
    <row r="8" spans="1:8" x14ac:dyDescent="0.3">
      <c r="B8" t="s">
        <v>79</v>
      </c>
    </row>
    <row r="9" spans="1:8" x14ac:dyDescent="0.3">
      <c r="B9" t="s">
        <v>61</v>
      </c>
    </row>
    <row r="10" spans="1:8" x14ac:dyDescent="0.3">
      <c r="C10" t="s">
        <v>62</v>
      </c>
    </row>
    <row r="18" spans="1:3" x14ac:dyDescent="0.3">
      <c r="C18" t="s">
        <v>63</v>
      </c>
    </row>
    <row r="32" spans="1:3" x14ac:dyDescent="0.3">
      <c r="A32" s="25" t="s">
        <v>76</v>
      </c>
    </row>
    <row r="33" spans="2:8" x14ac:dyDescent="0.3">
      <c r="B33" s="1" t="s">
        <v>77</v>
      </c>
      <c r="C33" s="1"/>
      <c r="D33" s="1"/>
      <c r="E33" s="1"/>
      <c r="F33" s="1"/>
      <c r="G33" s="1"/>
      <c r="H33" s="1"/>
    </row>
    <row r="34" spans="2:8" x14ac:dyDescent="0.3">
      <c r="B34" s="1" t="s">
        <v>106</v>
      </c>
      <c r="C34" s="1"/>
      <c r="D34" s="1"/>
      <c r="E34" s="1"/>
      <c r="F34" s="1"/>
      <c r="G34" s="1"/>
      <c r="H34" s="1"/>
    </row>
    <row r="35" spans="2:8" x14ac:dyDescent="0.3">
      <c r="B35" t="s">
        <v>78</v>
      </c>
    </row>
    <row r="36" spans="2:8" x14ac:dyDescent="0.3">
      <c r="B36" t="s">
        <v>61</v>
      </c>
    </row>
    <row r="37" spans="2:8" x14ac:dyDescent="0.3">
      <c r="B37" t="s">
        <v>80</v>
      </c>
    </row>
    <row r="38" spans="2:8" x14ac:dyDescent="0.3">
      <c r="B38" t="s">
        <v>79</v>
      </c>
    </row>
    <row r="39" spans="2:8" x14ac:dyDescent="0.3">
      <c r="C39" t="s">
        <v>62</v>
      </c>
    </row>
    <row r="47" spans="2:8" x14ac:dyDescent="0.3">
      <c r="C47" t="s">
        <v>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BPEC</vt:lpstr>
      <vt:lpstr>Aide_BPC</vt:lpstr>
      <vt:lpstr>IDCadm sans IDC</vt:lpstr>
      <vt:lpstr>IDCadm avec IDC</vt:lpstr>
      <vt:lpstr>Aide_IDCa</vt:lpstr>
      <vt:lpstr>BPEC!Zone_d_impression</vt:lpstr>
      <vt:lpstr>'IDCadm avec IDC'!Zone_d_impression</vt:lpstr>
      <vt:lpstr>'IDCadm sans IDC'!Zone_d_impression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-578104903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