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E4C79D9C-9F6B-4B0F-B1B2-38A6B90064CE}" xr6:coauthVersionLast="47" xr6:coauthVersionMax="47" xr10:uidLastSave="{00000000-0000-0000-0000-000000000000}"/>
  <bookViews>
    <workbookView xWindow="23929" yWindow="-50" windowWidth="24267" windowHeight="13023" xr2:uid="{00000000-000D-0000-FFFF-FFFF00000000}"/>
  </bookViews>
  <sheets>
    <sheet name="2025" sheetId="14" r:id="rId1"/>
    <sheet name="2024" sheetId="13" r:id="rId2"/>
    <sheet name="2023" sheetId="12" r:id="rId3"/>
    <sheet name="2022" sheetId="11" r:id="rId4"/>
    <sheet name="2021" sheetId="10" r:id="rId5"/>
    <sheet name="2020" sheetId="8" r:id="rId6"/>
    <sheet name="2019" sheetId="7" r:id="rId7"/>
    <sheet name="2018" sheetId="6" r:id="rId8"/>
    <sheet name="2017" sheetId="4" r:id="rId9"/>
    <sheet name="2016" sheetId="3" r:id="rId10"/>
    <sheet name="2015" sheetId="2" r:id="rId11"/>
    <sheet name="2014" sheetId="1" r:id="rId12"/>
    <sheet name="Définitions" sheetId="9" r:id="rId13"/>
  </sheets>
  <definedNames>
    <definedName name="_xlnm.Print_Area" localSheetId="11">'2014'!$A$1:$G$24</definedName>
    <definedName name="_xlnm.Print_Area" localSheetId="10">'2015'!$A$1:$G$24</definedName>
    <definedName name="_xlnm.Print_Area" localSheetId="9">'2016'!$A$1:$G$24</definedName>
    <definedName name="_xlnm.Print_Area" localSheetId="8">'2017'!$A$1:$G$24</definedName>
    <definedName name="_xlnm.Print_Area" localSheetId="7">'2018'!$A$1:$G$24</definedName>
    <definedName name="_xlnm.Print_Area" localSheetId="6">'2019'!$A$1:$G$24</definedName>
    <definedName name="_xlnm.Print_Area" localSheetId="5">'2020'!$A$1:$G$24</definedName>
    <definedName name="_xlnm.Print_Area" localSheetId="4">'2021'!$A$1:$G$24</definedName>
    <definedName name="_xlnm.Print_Area" localSheetId="3">'2022'!$A$1:$G$24</definedName>
    <definedName name="_xlnm.Print_Area" localSheetId="2">'2023'!$A$1:$G$24</definedName>
    <definedName name="_xlnm.Print_Area" localSheetId="1">'2024'!$A$1:$G$24</definedName>
    <definedName name="_xlnm.Print_Area" localSheetId="0">'2025'!$A$1:$G$24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4" l="1"/>
  <c r="F14" i="14"/>
  <c r="F12" i="14"/>
  <c r="F11" i="14"/>
  <c r="F10" i="14"/>
  <c r="C15" i="14"/>
  <c r="C14" i="14"/>
  <c r="C13" i="14"/>
  <c r="C12" i="14"/>
  <c r="C11" i="14"/>
  <c r="C10" i="14"/>
  <c r="B15" i="14"/>
  <c r="E15" i="14"/>
  <c r="F14" i="13"/>
  <c r="F12" i="13"/>
  <c r="F11" i="13"/>
  <c r="F10" i="13"/>
  <c r="C15" i="13"/>
  <c r="C14" i="13"/>
  <c r="C13" i="13"/>
  <c r="C12" i="13"/>
  <c r="C11" i="13"/>
  <c r="C10" i="13"/>
  <c r="E15" i="13" l="1"/>
  <c r="F15" i="13" s="1"/>
  <c r="F14" i="12" l="1"/>
  <c r="F12" i="12"/>
  <c r="F11" i="12"/>
  <c r="F10" i="12"/>
  <c r="C14" i="12"/>
  <c r="C13" i="12"/>
  <c r="C12" i="12"/>
  <c r="C11" i="12"/>
  <c r="C10" i="12"/>
  <c r="E15" i="12" l="1"/>
  <c r="F15" i="12" s="1"/>
  <c r="B15" i="12"/>
  <c r="C15" i="12" s="1"/>
  <c r="F14" i="11" l="1"/>
  <c r="F12" i="11"/>
  <c r="F11" i="11"/>
  <c r="F10" i="11"/>
  <c r="C14" i="11"/>
  <c r="C13" i="11"/>
  <c r="C12" i="11"/>
  <c r="C11" i="11"/>
  <c r="C10" i="11"/>
  <c r="E15" i="11" l="1"/>
  <c r="F15" i="11" s="1"/>
  <c r="B15" i="11"/>
  <c r="C15" i="11" s="1"/>
  <c r="F14" i="10" l="1"/>
  <c r="F12" i="10"/>
  <c r="F11" i="10"/>
  <c r="F10" i="10"/>
  <c r="B15" i="10"/>
  <c r="C15" i="10" s="1"/>
  <c r="C14" i="10"/>
  <c r="C13" i="10"/>
  <c r="C12" i="10"/>
  <c r="C11" i="10"/>
  <c r="C10" i="10"/>
  <c r="E15" i="10"/>
  <c r="F15" i="10" s="1"/>
  <c r="E14" i="8"/>
  <c r="E10" i="8"/>
  <c r="E14" i="7"/>
  <c r="E10" i="7"/>
  <c r="F10" i="7" s="1"/>
  <c r="E14" i="6"/>
  <c r="E10" i="6"/>
  <c r="E15" i="6" s="1"/>
  <c r="F15" i="6" s="1"/>
  <c r="E14" i="4"/>
  <c r="E10" i="4"/>
  <c r="E15" i="4" s="1"/>
  <c r="F15" i="4" s="1"/>
  <c r="F14" i="8"/>
  <c r="F12" i="8"/>
  <c r="F11" i="8"/>
  <c r="F10" i="8"/>
  <c r="C14" i="8"/>
  <c r="C13" i="8"/>
  <c r="C12" i="8"/>
  <c r="C11" i="8"/>
  <c r="C10" i="8"/>
  <c r="E15" i="8"/>
  <c r="F15" i="8"/>
  <c r="B15" i="8"/>
  <c r="C15" i="8" s="1"/>
  <c r="F14" i="7"/>
  <c r="F12" i="7"/>
  <c r="F11" i="7"/>
  <c r="C14" i="7"/>
  <c r="C13" i="7"/>
  <c r="C12" i="7"/>
  <c r="C11" i="7"/>
  <c r="C10" i="7"/>
  <c r="F11" i="2"/>
  <c r="F12" i="2"/>
  <c r="F14" i="2"/>
  <c r="F10" i="2"/>
  <c r="C11" i="2"/>
  <c r="C12" i="2"/>
  <c r="C13" i="2"/>
  <c r="C14" i="2"/>
  <c r="C10" i="2"/>
  <c r="F12" i="1"/>
  <c r="C12" i="1"/>
  <c r="C15" i="1" s="1"/>
  <c r="E15" i="2"/>
  <c r="F15" i="2" s="1"/>
  <c r="B15" i="2"/>
  <c r="C15" i="2" s="1"/>
  <c r="F12" i="3"/>
  <c r="C12" i="3"/>
  <c r="F12" i="4"/>
  <c r="C12" i="4"/>
  <c r="F12" i="6"/>
  <c r="C12" i="6"/>
  <c r="E15" i="7"/>
  <c r="F15" i="7"/>
  <c r="B15" i="7"/>
  <c r="C15" i="7" s="1"/>
  <c r="F14" i="6"/>
  <c r="F11" i="6"/>
  <c r="F10" i="6"/>
  <c r="C14" i="6"/>
  <c r="C13" i="6"/>
  <c r="C11" i="6"/>
  <c r="C10" i="6"/>
  <c r="B15" i="6"/>
  <c r="C15" i="6"/>
  <c r="F14" i="4"/>
  <c r="F11" i="4"/>
  <c r="F10" i="4"/>
  <c r="C14" i="4"/>
  <c r="C13" i="4"/>
  <c r="C11" i="4"/>
  <c r="C10" i="4"/>
  <c r="B15" i="4"/>
  <c r="C15" i="4"/>
  <c r="B15" i="3"/>
  <c r="F15" i="3"/>
  <c r="F14" i="3"/>
  <c r="F11" i="3"/>
  <c r="F10" i="3"/>
  <c r="C15" i="3"/>
  <c r="C11" i="3"/>
  <c r="C13" i="3"/>
  <c r="C14" i="3"/>
  <c r="C10" i="3"/>
  <c r="F11" i="1"/>
  <c r="F13" i="1"/>
  <c r="F14" i="1"/>
  <c r="F10" i="1"/>
  <c r="E15" i="1"/>
  <c r="F15" i="1"/>
  <c r="B15" i="1"/>
  <c r="C14" i="1"/>
  <c r="C13" i="1"/>
  <c r="C11" i="1"/>
  <c r="C10" i="1"/>
</calcChain>
</file>

<file path=xl/sharedStrings.xml><?xml version="1.0" encoding="utf-8"?>
<sst xmlns="http://schemas.openxmlformats.org/spreadsheetml/2006/main" count="295" uniqueCount="49">
  <si>
    <t>Communes</t>
  </si>
  <si>
    <t>Aucune subvention</t>
  </si>
  <si>
    <t>Total</t>
  </si>
  <si>
    <t>Observatoire cantonal de la petite enfance / SRED</t>
  </si>
  <si>
    <t>Entreprises</t>
  </si>
  <si>
    <t>Taux d'offre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</si>
  <si>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</si>
  <si>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</si>
  <si>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</si>
  <si>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</si>
  <si>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</si>
  <si>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t>Observatoire cantonal de la petite enfance - OCPE</t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</si>
  <si>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</si>
  <si>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Etablissements de droit public (loi 10679) et sociétés anonymes de droit public.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</si>
  <si>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2017</t>
    </r>
  </si>
  <si>
    <t>Prestations élargies 
(PE)</t>
  </si>
  <si>
    <t>Prestations restreintes
(PR)</t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</si>
  <si>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</si>
  <si>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t xml:space="preserve">Institutions de droit public </t>
    </r>
    <r>
      <rPr>
        <vertAlign val="superscript"/>
        <sz val="9"/>
        <rFont val="Arial Narrow"/>
        <family val="2"/>
      </rPr>
      <t>(3)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</si>
  <si>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</si>
  <si>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</si>
  <si>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</si>
  <si>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2018</t>
    </r>
  </si>
  <si>
    <t>Source : OCPE/SRED - Relevé statistique auprès des structures d'accueil de la petite enfance (décembre 2018); Office cantonal de la statistique</t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</si>
  <si>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</si>
  <si>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</si>
  <si>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>(enfants âgés de moins de 4 ans révolus au 31 juillet, sans les enfants âgés de 0 à 4 mois [congé maternité]).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</si>
  <si>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2019</t>
    </r>
  </si>
  <si>
    <t>Source : OCPE/SRED - Relevé statistique auprès des structures d'accueil de la petite enfance (novembre 2019); Office cantonal de la statistique</t>
  </si>
  <si>
    <t>Organisations internationales</t>
  </si>
  <si>
    <t>-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</si>
  <si>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2020</t>
    </r>
  </si>
  <si>
    <t>Source : OCPE/SRED - Relevé statistique auprès des structures d'accueil de la petite enfance (novembre 2020); Office cantonal de la statistique</t>
  </si>
  <si>
    <t>Date de mise à jour: mars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</si>
  <si>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2021</t>
    </r>
  </si>
  <si>
    <t>Source : OCPE/SRED - Relevé statistique auprès des structures d'accueil de la petite enfance (novembre 2021); Office cantonal de la statistique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</si>
  <si>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</si>
  <si>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2022</t>
    </r>
  </si>
  <si>
    <t>Source : OCPE/SRED - Relevé statistique auprès des structures d'accueil de la petite enfance (novembre 2022); Office cantonal de la statistique</t>
  </si>
  <si>
    <t>Source : OCPE/SRED - Relevé statistique auprès des structures d'accueil de la petite enfance (novembre 2023);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</si>
  <si>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2023</t>
    </r>
  </si>
  <si>
    <t>T15.01.1.02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</si>
  <si>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</si>
  <si>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2024</t>
    </r>
  </si>
  <si>
    <t>Entreprises et autres</t>
  </si>
  <si>
    <t>Données publiées le 01/04/2025 - Données révisées en mars 2026</t>
  </si>
  <si>
    <t>Données publiées le 31/03/2026</t>
  </si>
  <si>
    <t>Source : OCPE/SRED - Relevé statistique auprès des structures d'accueil de la petite enfance (novembre 2025);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</si>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</sst>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b/>
      <sz val="9"/>
      <color rgb="FFFF000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 applyFill="1" applyAlignment="1"/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5" fillId="4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2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14" fillId="0" borderId="0" xfId="0" applyFont="1"/>
    <xf numFmtId="0" fontId="16" fillId="0" borderId="0" xfId="0" applyFont="1" applyFill="1"/>
    <xf numFmtId="0" fontId="17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5" fillId="3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9" fontId="9" fillId="0" borderId="0" xfId="3" applyFont="1" applyFill="1" applyBorder="1" applyAlignment="1">
      <alignment horizontal="right" vertical="center" wrapText="1"/>
    </xf>
    <xf numFmtId="165" fontId="9" fillId="0" borderId="0" xfId="3" applyNumberFormat="1" applyFont="1" applyFill="1" applyBorder="1" applyAlignment="1">
      <alignment horizontal="right" vertical="center" wrapText="1"/>
    </xf>
    <xf numFmtId="0" fontId="11" fillId="0" borderId="0" xfId="2" quotePrefix="1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0" xfId="2" applyFont="1" applyAlignment="1"/>
    <xf numFmtId="0" fontId="19" fillId="0" borderId="0" xfId="0" applyFont="1"/>
    <xf numFmtId="0" fontId="18" fillId="0" borderId="1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9" fillId="0" borderId="1" xfId="0" applyFont="1" applyBorder="1"/>
    <xf numFmtId="0" fontId="11" fillId="0" borderId="1" xfId="0" applyFont="1" applyBorder="1" applyAlignment="1">
      <alignment horizontal="right"/>
    </xf>
    <xf numFmtId="165" fontId="9" fillId="0" borderId="0" xfId="5" applyNumberFormat="1" applyFont="1" applyFill="1" applyBorder="1" applyAlignment="1">
      <alignment horizontal="right" vertical="center" wrapText="1"/>
    </xf>
    <xf numFmtId="165" fontId="5" fillId="4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/>
    </xf>
    <xf numFmtId="0" fontId="0" fillId="0" borderId="0" xfId="0" applyFont="1"/>
    <xf numFmtId="0" fontId="9" fillId="0" borderId="0" xfId="0" applyFont="1"/>
    <xf numFmtId="0" fontId="11" fillId="0" borderId="0" xfId="0" quotePrefix="1" applyFont="1" applyAlignment="1">
      <alignment vertical="center"/>
    </xf>
    <xf numFmtId="165" fontId="8" fillId="0" borderId="0" xfId="5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9" fontId="8" fillId="0" borderId="0" xfId="5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9" fontId="8" fillId="0" borderId="0" xfId="5" applyFont="1" applyFill="1" applyBorder="1" applyAlignment="1">
      <alignment vertical="center"/>
    </xf>
    <xf numFmtId="0" fontId="5" fillId="2" borderId="0" xfId="2" applyFont="1" applyFill="1" applyBorder="1" applyAlignment="1">
      <alignment horizontal="right" vertical="center" wrapText="1"/>
    </xf>
  </cellXfs>
  <cellStyles count="6">
    <cellStyle name="Normal" xfId="0" builtinId="0"/>
    <cellStyle name="Normal 2" xfId="2" xr:uid="{00000000-0005-0000-0000-000001000000}"/>
    <cellStyle name="Pourcentage" xfId="5" builtinId="5"/>
    <cellStyle name="Pourcentage 2" xfId="3" xr:uid="{00000000-0005-0000-0000-000003000000}"/>
    <cellStyle name="Pourcentage 2 2" xfId="1" xr:uid="{00000000-0005-0000-0000-000004000000}"/>
    <cellStyle name="Standard_tab_uhstud_01_02_makro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A54E06E4-4AA1-4DEB-BC4E-142F6240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47625</xdr:rowOff>
    </xdr:from>
    <xdr:to>
      <xdr:col>6</xdr:col>
      <xdr:colOff>2295160</xdr:colOff>
      <xdr:row>2</xdr:row>
      <xdr:rowOff>126422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38100</xdr:rowOff>
    </xdr:from>
    <xdr:to>
      <xdr:col>6</xdr:col>
      <xdr:colOff>2295160</xdr:colOff>
      <xdr:row>2</xdr:row>
      <xdr:rowOff>116897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A9F-5C7E-48D3-80ED-D104BB478710}">
  <dimension ref="A2:L30"/>
  <sheetViews>
    <sheetView tabSelected="1" zoomScaleNormal="100" workbookViewId="0"/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12" x14ac:dyDescent="0.25">
      <c r="A2" s="28" t="s">
        <v>3</v>
      </c>
      <c r="B2" s="29"/>
      <c r="C2" s="29"/>
      <c r="D2" s="29"/>
      <c r="E2" s="29"/>
      <c r="F2" s="29"/>
      <c r="G2" s="29"/>
    </row>
    <row r="3" spans="1:12" x14ac:dyDescent="0.25">
      <c r="A3" s="28"/>
      <c r="B3" s="29"/>
      <c r="C3" s="29"/>
      <c r="D3" s="29"/>
      <c r="E3" s="29"/>
      <c r="F3" s="29"/>
      <c r="G3" s="29"/>
    </row>
    <row r="4" spans="1:12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2" x14ac:dyDescent="0.25">
      <c r="A5" s="30"/>
      <c r="B5" s="30"/>
      <c r="C5" s="30"/>
      <c r="D5" s="30"/>
      <c r="E5" s="30"/>
      <c r="F5" s="30"/>
      <c r="G5" s="31"/>
    </row>
    <row r="6" spans="1:12" s="3" customFormat="1" ht="15.65" x14ac:dyDescent="0.25">
      <c r="A6" s="38" t="s">
        <v>48</v>
      </c>
      <c r="B6" s="1"/>
      <c r="C6" s="1"/>
      <c r="D6" s="2"/>
      <c r="E6" s="1"/>
      <c r="F6" s="1"/>
      <c r="G6" s="2"/>
      <c r="H6" s="1"/>
    </row>
    <row r="8" spans="1:12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2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2" s="11" customFormat="1" ht="18" customHeight="1" x14ac:dyDescent="0.25">
      <c r="A10" s="8" t="s">
        <v>0</v>
      </c>
      <c r="B10" s="9">
        <v>7419.94</v>
      </c>
      <c r="C10" s="35">
        <f t="shared" ref="C10:C15" si="0">B10/20369</f>
        <v>0.36427610584712061</v>
      </c>
      <c r="D10" s="34"/>
      <c r="E10" s="9">
        <v>1571.6</v>
      </c>
      <c r="F10" s="35">
        <f>E10/20369</f>
        <v>7.7156463252982463E-2</v>
      </c>
      <c r="G10" s="57"/>
      <c r="I10" s="57"/>
      <c r="J10" s="54"/>
      <c r="K10" s="54"/>
      <c r="L10" s="54"/>
    </row>
    <row r="11" spans="1:12" s="11" customFormat="1" ht="18" customHeight="1" x14ac:dyDescent="0.25">
      <c r="A11" s="8" t="s">
        <v>18</v>
      </c>
      <c r="B11" s="9">
        <v>286.39999999999998</v>
      </c>
      <c r="C11" s="35">
        <f t="shared" si="0"/>
        <v>1.4060582257351857E-2</v>
      </c>
      <c r="D11" s="34"/>
      <c r="E11" s="9">
        <v>20.399999999999999</v>
      </c>
      <c r="F11" s="35">
        <f>E11/20369</f>
        <v>1.0015219205655652E-3</v>
      </c>
      <c r="G11" s="46"/>
      <c r="H11" s="54"/>
      <c r="I11" s="54"/>
      <c r="J11" s="54"/>
      <c r="K11" s="54"/>
      <c r="L11" s="54"/>
    </row>
    <row r="12" spans="1:12" s="11" customFormat="1" ht="18" customHeight="1" x14ac:dyDescent="0.25">
      <c r="A12" s="8" t="s">
        <v>29</v>
      </c>
      <c r="B12" s="9">
        <v>51.56</v>
      </c>
      <c r="C12" s="35">
        <f t="shared" si="0"/>
        <v>2.5312975600176742E-3</v>
      </c>
      <c r="D12" s="34"/>
      <c r="E12" s="10">
        <v>33</v>
      </c>
      <c r="F12" s="35">
        <f>E12/20369</f>
        <v>1.6201089891501792E-3</v>
      </c>
      <c r="G12" s="10"/>
      <c r="H12" s="54"/>
      <c r="I12" s="54"/>
      <c r="J12" s="54"/>
      <c r="K12" s="54"/>
      <c r="L12" s="54"/>
    </row>
    <row r="13" spans="1:12" s="11" customFormat="1" ht="18" customHeight="1" x14ac:dyDescent="0.25">
      <c r="A13" s="8" t="s">
        <v>44</v>
      </c>
      <c r="B13" s="9">
        <v>343.1</v>
      </c>
      <c r="C13" s="35">
        <f t="shared" si="0"/>
        <v>1.684422406598262E-2</v>
      </c>
      <c r="D13" s="34"/>
      <c r="E13" s="9" t="s">
        <v>30</v>
      </c>
      <c r="F13" s="35" t="s">
        <v>30</v>
      </c>
      <c r="G13" s="10"/>
      <c r="H13" s="54"/>
      <c r="I13" s="54"/>
      <c r="J13" s="54"/>
      <c r="K13" s="54"/>
      <c r="L13" s="54"/>
    </row>
    <row r="14" spans="1:12" s="11" customFormat="1" ht="18" customHeight="1" x14ac:dyDescent="0.25">
      <c r="A14" s="8" t="s">
        <v>1</v>
      </c>
      <c r="B14" s="9">
        <v>312</v>
      </c>
      <c r="C14" s="35">
        <f t="shared" si="0"/>
        <v>1.5317394079238059E-2</v>
      </c>
      <c r="D14" s="34"/>
      <c r="E14" s="9">
        <v>396</v>
      </c>
      <c r="F14" s="35">
        <f>E14/20369</f>
        <v>1.9441307869802152E-2</v>
      </c>
      <c r="G14" s="10"/>
      <c r="H14" s="54"/>
      <c r="I14" s="54"/>
      <c r="J14" s="54"/>
      <c r="K14" s="54"/>
      <c r="L14" s="54"/>
    </row>
    <row r="15" spans="1:12" s="11" customFormat="1" ht="18" customHeight="1" x14ac:dyDescent="0.25">
      <c r="A15" s="12" t="s">
        <v>2</v>
      </c>
      <c r="B15" s="13">
        <f>SUM(B10:B14)</f>
        <v>8413</v>
      </c>
      <c r="C15" s="47">
        <f t="shared" si="0"/>
        <v>0.41302960380971082</v>
      </c>
      <c r="D15" s="14"/>
      <c r="E15" s="13">
        <f>SUM(E10:E14)</f>
        <v>2021</v>
      </c>
      <c r="F15" s="47">
        <f>E15/20369</f>
        <v>9.9219402032500362E-2</v>
      </c>
      <c r="G15" s="10"/>
      <c r="H15" s="54"/>
      <c r="I15" s="54"/>
      <c r="J15" s="54"/>
      <c r="K15" s="54"/>
      <c r="L15" s="54"/>
    </row>
    <row r="16" spans="1:12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47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56" t="s">
        <v>46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4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x14ac:dyDescent="0.25">
      <c r="A2" s="28" t="s">
        <v>3</v>
      </c>
      <c r="B2" s="29"/>
      <c r="C2" s="29"/>
      <c r="D2" s="29"/>
      <c r="E2" s="29"/>
      <c r="F2" s="29"/>
      <c r="G2" s="29"/>
    </row>
    <row r="3" spans="1:11" x14ac:dyDescent="0.25">
      <c r="A3" s="28"/>
      <c r="B3" s="29"/>
      <c r="C3" s="29"/>
      <c r="D3" s="29"/>
      <c r="E3" s="29"/>
      <c r="F3" s="29"/>
      <c r="G3" s="29"/>
    </row>
    <row r="4" spans="1:11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x14ac:dyDescent="0.25">
      <c r="A5" s="30"/>
      <c r="B5" s="30"/>
      <c r="C5" s="30"/>
      <c r="D5" s="30"/>
      <c r="E5" s="30"/>
      <c r="F5" s="30"/>
      <c r="G5" s="31"/>
    </row>
    <row r="6" spans="1:11" s="3" customFormat="1" ht="15.65" x14ac:dyDescent="0.25">
      <c r="A6" s="38" t="s">
        <v>19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1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5490.4</v>
      </c>
      <c r="C10" s="35">
        <f>B10/21108</f>
        <v>0.2601099109342429</v>
      </c>
      <c r="D10" s="34"/>
      <c r="E10" s="9">
        <v>1564.2</v>
      </c>
      <c r="F10" s="35">
        <f>E10/21108</f>
        <v>7.4104604889141557E-2</v>
      </c>
      <c r="G10" s="10"/>
    </row>
    <row r="11" spans="1:11" s="11" customFormat="1" ht="18" customHeight="1" x14ac:dyDescent="0.25">
      <c r="A11" s="8" t="s">
        <v>18</v>
      </c>
      <c r="B11" s="9">
        <v>337.2</v>
      </c>
      <c r="C11" s="35">
        <f t="shared" ref="C11:C15" si="0">B11/21108</f>
        <v>1.5974985787379194E-2</v>
      </c>
      <c r="D11" s="34"/>
      <c r="E11" s="9">
        <v>12.3</v>
      </c>
      <c r="F11" s="35">
        <f t="shared" ref="F11:F15" si="1">E11/21108</f>
        <v>5.8271745309835133E-4</v>
      </c>
      <c r="G11" s="46"/>
    </row>
    <row r="12" spans="1:11" s="11" customFormat="1" ht="18" customHeight="1" x14ac:dyDescent="0.25">
      <c r="A12" s="8" t="s">
        <v>29</v>
      </c>
      <c r="B12" s="9">
        <v>65</v>
      </c>
      <c r="C12" s="35">
        <f t="shared" si="0"/>
        <v>3.0794011749099869E-3</v>
      </c>
      <c r="D12" s="34"/>
      <c r="E12" s="9">
        <v>80</v>
      </c>
      <c r="F12" s="35">
        <f t="shared" si="1"/>
        <v>3.7900322152738296E-3</v>
      </c>
      <c r="G12" s="46"/>
    </row>
    <row r="13" spans="1:11" s="11" customFormat="1" ht="18" customHeight="1" x14ac:dyDescent="0.25">
      <c r="A13" s="8" t="s">
        <v>4</v>
      </c>
      <c r="B13" s="9">
        <v>196</v>
      </c>
      <c r="C13" s="35">
        <f t="shared" si="0"/>
        <v>9.2855789274208823E-3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226</v>
      </c>
      <c r="C14" s="35">
        <f t="shared" si="0"/>
        <v>1.0706841008148569E-2</v>
      </c>
      <c r="D14" s="34"/>
      <c r="E14" s="9">
        <v>415.5</v>
      </c>
      <c r="F14" s="35">
        <f t="shared" si="1"/>
        <v>1.9684479818078453E-2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6314.5999999999995</v>
      </c>
      <c r="C15" s="47">
        <f t="shared" si="0"/>
        <v>0.29915671783210157</v>
      </c>
      <c r="D15" s="14"/>
      <c r="E15" s="13">
        <v>2072</v>
      </c>
      <c r="F15" s="47">
        <f t="shared" si="1"/>
        <v>9.8161834375592186E-2</v>
      </c>
      <c r="G15" s="10"/>
    </row>
    <row r="16" spans="1:11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65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9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4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x14ac:dyDescent="0.25">
      <c r="A2" s="28" t="s">
        <v>3</v>
      </c>
      <c r="B2" s="29"/>
      <c r="C2" s="29"/>
      <c r="D2" s="29"/>
      <c r="E2" s="29"/>
      <c r="F2" s="29"/>
      <c r="G2" s="29"/>
    </row>
    <row r="3" spans="1:11" x14ac:dyDescent="0.25">
      <c r="A3" s="28"/>
      <c r="B3" s="29"/>
      <c r="C3" s="29"/>
      <c r="D3" s="29"/>
      <c r="E3" s="29"/>
      <c r="F3" s="29"/>
      <c r="G3" s="29"/>
    </row>
    <row r="4" spans="1:11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x14ac:dyDescent="0.25">
      <c r="A5" s="30"/>
      <c r="B5" s="30"/>
      <c r="C5" s="30"/>
      <c r="D5" s="30"/>
      <c r="E5" s="30"/>
      <c r="F5" s="30"/>
      <c r="G5" s="31"/>
    </row>
    <row r="6" spans="1:11" s="3" customFormat="1" ht="15.65" x14ac:dyDescent="0.25">
      <c r="A6" s="38" t="s">
        <v>20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1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5185.5</v>
      </c>
      <c r="C10" s="35">
        <f>B10/20865</f>
        <v>0.24852624011502517</v>
      </c>
      <c r="D10" s="34"/>
      <c r="E10" s="9">
        <v>1538.3</v>
      </c>
      <c r="F10" s="35">
        <f>E10/20865</f>
        <v>7.3726335969326623E-2</v>
      </c>
      <c r="G10" s="10"/>
      <c r="H10" s="52"/>
    </row>
    <row r="11" spans="1:11" s="11" customFormat="1" ht="18" customHeight="1" x14ac:dyDescent="0.25">
      <c r="A11" s="8" t="s">
        <v>18</v>
      </c>
      <c r="B11" s="9">
        <v>300.5</v>
      </c>
      <c r="C11" s="35">
        <f t="shared" ref="C11:C15" si="0">B11/20865</f>
        <v>1.4402108794632159E-2</v>
      </c>
      <c r="D11" s="34"/>
      <c r="E11" s="9">
        <v>12</v>
      </c>
      <c r="F11" s="35">
        <f t="shared" ref="F11:F15" si="1">E11/20865</f>
        <v>5.7512580877066861E-4</v>
      </c>
      <c r="G11" s="46"/>
      <c r="H11" s="52"/>
    </row>
    <row r="12" spans="1:11" s="11" customFormat="1" ht="18" customHeight="1" x14ac:dyDescent="0.25">
      <c r="A12" s="8" t="s">
        <v>29</v>
      </c>
      <c r="B12" s="9">
        <v>70</v>
      </c>
      <c r="C12" s="35">
        <f t="shared" si="0"/>
        <v>3.3549005511622335E-3</v>
      </c>
      <c r="D12" s="34"/>
      <c r="E12" s="9">
        <v>80</v>
      </c>
      <c r="F12" s="35">
        <f t="shared" si="1"/>
        <v>3.8341720584711241E-3</v>
      </c>
      <c r="G12" s="46"/>
      <c r="H12" s="52"/>
    </row>
    <row r="13" spans="1:11" s="11" customFormat="1" ht="18" customHeight="1" x14ac:dyDescent="0.25">
      <c r="A13" s="8" t="s">
        <v>4</v>
      </c>
      <c r="B13" s="9">
        <v>211</v>
      </c>
      <c r="C13" s="35">
        <f t="shared" si="0"/>
        <v>1.0112628804217589E-2</v>
      </c>
      <c r="D13" s="34"/>
      <c r="E13" s="9" t="s">
        <v>30</v>
      </c>
      <c r="F13" s="35" t="s">
        <v>30</v>
      </c>
      <c r="G13" s="10"/>
      <c r="H13" s="52"/>
    </row>
    <row r="14" spans="1:11" s="11" customFormat="1" ht="18" customHeight="1" x14ac:dyDescent="0.25">
      <c r="A14" s="8" t="s">
        <v>1</v>
      </c>
      <c r="B14" s="9">
        <v>184</v>
      </c>
      <c r="C14" s="35">
        <f t="shared" si="0"/>
        <v>8.8185957344835853E-3</v>
      </c>
      <c r="D14" s="34"/>
      <c r="E14" s="9">
        <v>445.7</v>
      </c>
      <c r="F14" s="35">
        <f t="shared" si="1"/>
        <v>2.136113108075725E-2</v>
      </c>
      <c r="G14" s="10"/>
      <c r="H14" s="52"/>
    </row>
    <row r="15" spans="1:11" s="11" customFormat="1" ht="18" customHeight="1" x14ac:dyDescent="0.25">
      <c r="A15" s="12" t="s">
        <v>2</v>
      </c>
      <c r="B15" s="13">
        <f>SUM(B10:B14)</f>
        <v>5951</v>
      </c>
      <c r="C15" s="47">
        <f t="shared" si="0"/>
        <v>0.28521447399952071</v>
      </c>
      <c r="D15" s="14"/>
      <c r="E15" s="13">
        <f>SUM(E10:E14)</f>
        <v>2076</v>
      </c>
      <c r="F15" s="47">
        <f t="shared" si="1"/>
        <v>9.9496764917325661E-2</v>
      </c>
      <c r="G15" s="10"/>
      <c r="H15" s="52"/>
    </row>
    <row r="16" spans="1:11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65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7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24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x14ac:dyDescent="0.25">
      <c r="A2" s="28" t="s">
        <v>3</v>
      </c>
      <c r="B2" s="29"/>
      <c r="C2" s="29"/>
      <c r="D2" s="29"/>
      <c r="E2" s="29"/>
      <c r="F2" s="29"/>
      <c r="G2" s="29"/>
    </row>
    <row r="3" spans="1:11" x14ac:dyDescent="0.25">
      <c r="A3" s="28"/>
      <c r="B3" s="29"/>
      <c r="C3" s="29"/>
      <c r="D3" s="29"/>
      <c r="E3" s="29"/>
      <c r="F3" s="29"/>
      <c r="G3" s="29"/>
    </row>
    <row r="4" spans="1:11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x14ac:dyDescent="0.25">
      <c r="A5" s="30"/>
      <c r="B5" s="30"/>
      <c r="C5" s="30"/>
      <c r="D5" s="30"/>
      <c r="E5" s="30"/>
      <c r="F5" s="30"/>
      <c r="G5" s="31"/>
    </row>
    <row r="6" spans="1:11" s="3" customFormat="1" ht="15.65" x14ac:dyDescent="0.25">
      <c r="A6" s="38" t="s">
        <v>21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1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4738</v>
      </c>
      <c r="C10" s="35">
        <f>B10/20420</f>
        <v>0.23202742409402546</v>
      </c>
      <c r="D10" s="34"/>
      <c r="E10" s="9">
        <v>1524.5</v>
      </c>
      <c r="F10" s="46">
        <f>E10/20420</f>
        <v>7.4657198824681678E-2</v>
      </c>
      <c r="G10" s="46"/>
    </row>
    <row r="11" spans="1:11" s="11" customFormat="1" ht="18" customHeight="1" x14ac:dyDescent="0.25">
      <c r="A11" s="8" t="s">
        <v>18</v>
      </c>
      <c r="B11" s="9">
        <v>345.9</v>
      </c>
      <c r="C11" s="35">
        <f>B11/20420</f>
        <v>1.6939275220372182E-2</v>
      </c>
      <c r="D11" s="34"/>
      <c r="E11" s="9">
        <v>12</v>
      </c>
      <c r="F11" s="46">
        <f t="shared" ref="F11:F15" si="0">E11/20420</f>
        <v>5.8765915768854064E-4</v>
      </c>
      <c r="G11" s="10"/>
    </row>
    <row r="12" spans="1:11" s="11" customFormat="1" ht="18" customHeight="1" x14ac:dyDescent="0.25">
      <c r="A12" s="8" t="s">
        <v>29</v>
      </c>
      <c r="B12" s="9">
        <v>70</v>
      </c>
      <c r="C12" s="35">
        <f>B12/20420</f>
        <v>3.4280117531831538E-3</v>
      </c>
      <c r="D12" s="34"/>
      <c r="E12" s="9">
        <v>81</v>
      </c>
      <c r="F12" s="46">
        <f t="shared" si="0"/>
        <v>3.9666993143976492E-3</v>
      </c>
      <c r="G12" s="10"/>
    </row>
    <row r="13" spans="1:11" s="11" customFormat="1" ht="18" customHeight="1" x14ac:dyDescent="0.25">
      <c r="A13" s="8" t="s">
        <v>4</v>
      </c>
      <c r="B13" s="9">
        <v>130</v>
      </c>
      <c r="C13" s="35">
        <f>B13/20420</f>
        <v>6.3663075416258569E-3</v>
      </c>
      <c r="D13" s="34"/>
      <c r="E13" s="9">
        <v>63</v>
      </c>
      <c r="F13" s="46">
        <f t="shared" si="0"/>
        <v>3.0852105778648386E-3</v>
      </c>
      <c r="G13" s="10"/>
    </row>
    <row r="14" spans="1:11" s="11" customFormat="1" ht="18" customHeight="1" x14ac:dyDescent="0.25">
      <c r="A14" s="8" t="s">
        <v>1</v>
      </c>
      <c r="B14" s="9">
        <v>150</v>
      </c>
      <c r="C14" s="35">
        <f>B14/20420</f>
        <v>7.3457394711067582E-3</v>
      </c>
      <c r="D14" s="34"/>
      <c r="E14" s="9">
        <v>474.5</v>
      </c>
      <c r="F14" s="46">
        <f t="shared" si="0"/>
        <v>2.3237022526934378E-2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5433.9</v>
      </c>
      <c r="C15" s="47">
        <f t="shared" ref="C15:E15" si="1">SUM(C10:C14)</f>
        <v>0.26610675808031342</v>
      </c>
      <c r="D15" s="14"/>
      <c r="E15" s="13">
        <f t="shared" si="1"/>
        <v>2155</v>
      </c>
      <c r="F15" s="47">
        <f t="shared" si="0"/>
        <v>0.10553379040156709</v>
      </c>
      <c r="G15" s="10"/>
    </row>
    <row r="16" spans="1:11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65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8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G10" sqref="G10"/>
    </sheetView>
  </sheetViews>
  <sheetFormatPr baseColWidth="10" defaultColWidth="11" defaultRowHeight="14.4" x14ac:dyDescent="0.25"/>
  <cols>
    <col min="1" max="1" width="11.8984375" style="50" customWidth="1"/>
    <col min="2" max="2" width="14.3984375" style="50" customWidth="1"/>
    <col min="3" max="3" width="16.09765625" style="50" customWidth="1"/>
    <col min="4" max="4" width="14.3984375" style="50" customWidth="1"/>
    <col min="5" max="5" width="22.5" style="50" customWidth="1"/>
    <col min="6" max="7" width="11.19921875" customWidth="1"/>
    <col min="8" max="16384" width="11" style="50"/>
  </cols>
  <sheetData>
    <row r="2" spans="1:5" s="29" customFormat="1" ht="13.15" x14ac:dyDescent="0.25">
      <c r="A2" s="28" t="s">
        <v>11</v>
      </c>
    </row>
    <row r="3" spans="1:5" s="29" customFormat="1" ht="13.15" x14ac:dyDescent="0.25">
      <c r="A3" s="28"/>
    </row>
    <row r="4" spans="1:5" s="29" customFormat="1" ht="15.05" thickBot="1" x14ac:dyDescent="0.3">
      <c r="A4" s="40" t="s">
        <v>6</v>
      </c>
      <c r="B4" s="41"/>
      <c r="C4" s="41"/>
      <c r="D4" s="41"/>
      <c r="E4" s="42"/>
    </row>
    <row r="5" spans="1:5" s="29" customFormat="1" ht="14.25" customHeight="1" x14ac:dyDescent="0.2">
      <c r="A5" s="30"/>
      <c r="B5" s="30"/>
      <c r="C5" s="30"/>
      <c r="D5" s="30"/>
      <c r="E5" s="30"/>
    </row>
    <row r="6" spans="1:5" customFormat="1" ht="14.25" customHeight="1" x14ac:dyDescent="0.25"/>
    <row r="7" spans="1:5" s="29" customFormat="1" ht="14.25" customHeight="1" x14ac:dyDescent="0.2">
      <c r="A7" s="30"/>
      <c r="B7" s="30"/>
      <c r="C7" s="30"/>
      <c r="D7" s="30"/>
      <c r="E7" s="30"/>
    </row>
    <row r="8" spans="1:5" s="29" customFormat="1" ht="14.25" customHeight="1" x14ac:dyDescent="0.2">
      <c r="A8" s="30"/>
      <c r="B8" s="30"/>
      <c r="C8" s="30"/>
      <c r="D8" s="30"/>
      <c r="E8" s="30"/>
    </row>
    <row r="9" spans="1:5" s="29" customFormat="1" ht="14.25" customHeight="1" x14ac:dyDescent="0.2">
      <c r="A9" s="30"/>
      <c r="B9" s="30"/>
      <c r="C9" s="30"/>
      <c r="D9" s="30"/>
      <c r="E9" s="30"/>
    </row>
    <row r="10" spans="1:5" s="29" customFormat="1" ht="14.25" customHeight="1" x14ac:dyDescent="0.2">
      <c r="A10" s="30"/>
      <c r="B10" s="30"/>
      <c r="C10" s="30"/>
      <c r="D10" s="30"/>
      <c r="E10" s="30"/>
    </row>
    <row r="11" spans="1:5" s="29" customFormat="1" ht="14.25" customHeight="1" x14ac:dyDescent="0.2">
      <c r="A11" s="30"/>
      <c r="B11" s="30"/>
      <c r="C11" s="30"/>
      <c r="D11" s="30"/>
      <c r="E11" s="30"/>
    </row>
    <row r="12" spans="1:5" s="29" customFormat="1" ht="14.25" customHeight="1" x14ac:dyDescent="0.2">
      <c r="A12" s="30"/>
      <c r="B12" s="30"/>
      <c r="C12" s="30"/>
      <c r="D12" s="30"/>
      <c r="E12" s="30"/>
    </row>
    <row r="13" spans="1:5" s="29" customFormat="1" ht="14.25" customHeight="1" x14ac:dyDescent="0.2">
      <c r="A13" s="30"/>
      <c r="B13" s="30"/>
      <c r="C13" s="30"/>
      <c r="D13" s="30"/>
      <c r="E13" s="30"/>
    </row>
    <row r="14" spans="1:5" s="29" customFormat="1" ht="14.25" customHeight="1" x14ac:dyDescent="0.2">
      <c r="A14" s="30"/>
      <c r="B14" s="30"/>
      <c r="C14" s="30"/>
      <c r="D14" s="30"/>
      <c r="E14" s="30"/>
    </row>
    <row r="15" spans="1:5" s="29" customFormat="1" ht="14.25" customHeight="1" x14ac:dyDescent="0.2">
      <c r="A15" s="30"/>
      <c r="B15" s="30"/>
      <c r="C15" s="30"/>
      <c r="D15" s="30"/>
      <c r="E15" s="30"/>
    </row>
    <row r="16" spans="1:5" s="29" customFormat="1" ht="14.25" customHeight="1" x14ac:dyDescent="0.2">
      <c r="A16" s="30"/>
      <c r="B16" s="30"/>
      <c r="C16" s="30"/>
      <c r="D16" s="30"/>
      <c r="E16" s="30"/>
    </row>
    <row r="17" spans="1:5" s="29" customFormat="1" ht="14.25" customHeight="1" x14ac:dyDescent="0.2">
      <c r="A17" s="30"/>
      <c r="B17" s="30"/>
      <c r="C17" s="30"/>
      <c r="D17" s="30"/>
      <c r="E17" s="30"/>
    </row>
    <row r="18" spans="1:5" s="29" customFormat="1" ht="14.25" customHeight="1" x14ac:dyDescent="0.2">
      <c r="A18" s="30"/>
      <c r="B18" s="30"/>
      <c r="C18" s="30"/>
      <c r="D18" s="30"/>
      <c r="E18" s="30"/>
    </row>
    <row r="19" spans="1:5" s="29" customFormat="1" ht="14.25" customHeight="1" x14ac:dyDescent="0.2">
      <c r="A19" s="30"/>
      <c r="B19" s="30"/>
      <c r="C19" s="30"/>
      <c r="D19" s="30"/>
      <c r="E19" s="30"/>
    </row>
    <row r="20" spans="1:5" s="29" customFormat="1" ht="14.25" customHeight="1" x14ac:dyDescent="0.2">
      <c r="A20" s="30"/>
      <c r="B20" s="30"/>
      <c r="C20" s="30"/>
      <c r="D20" s="30"/>
      <c r="E20" s="30"/>
    </row>
    <row r="21" spans="1:5" s="29" customFormat="1" ht="14.25" customHeight="1" x14ac:dyDescent="0.2">
      <c r="A21" s="30"/>
      <c r="B21" s="30"/>
      <c r="C21" s="30"/>
      <c r="D21" s="30"/>
      <c r="E21" s="30"/>
    </row>
    <row r="22" spans="1:5" s="29" customFormat="1" ht="14.25" customHeight="1" x14ac:dyDescent="0.2">
      <c r="A22" s="30"/>
      <c r="B22" s="30"/>
      <c r="C22" s="30"/>
      <c r="D22" s="30"/>
      <c r="E22" s="30"/>
    </row>
    <row r="23" spans="1:5" s="29" customFormat="1" ht="14.25" customHeight="1" x14ac:dyDescent="0.2">
      <c r="A23" s="30"/>
      <c r="B23" s="30"/>
      <c r="C23" s="30"/>
      <c r="D23" s="30"/>
      <c r="E23" s="30"/>
    </row>
    <row r="24" spans="1:5" customFormat="1" ht="15.05" thickBot="1" x14ac:dyDescent="0.3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zoomScaleNormal="100" workbookViewId="0"/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12" x14ac:dyDescent="0.25">
      <c r="A2" s="28" t="s">
        <v>3</v>
      </c>
      <c r="B2" s="29"/>
      <c r="C2" s="29"/>
      <c r="D2" s="29"/>
      <c r="E2" s="29"/>
      <c r="F2" s="29"/>
      <c r="G2" s="29"/>
    </row>
    <row r="3" spans="1:12" x14ac:dyDescent="0.25">
      <c r="A3" s="28"/>
      <c r="B3" s="29"/>
      <c r="C3" s="29"/>
      <c r="D3" s="29"/>
      <c r="E3" s="29"/>
      <c r="F3" s="29"/>
      <c r="G3" s="29"/>
    </row>
    <row r="4" spans="1:12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2" x14ac:dyDescent="0.25">
      <c r="A5" s="30"/>
      <c r="B5" s="30"/>
      <c r="C5" s="30"/>
      <c r="D5" s="30"/>
      <c r="E5" s="30"/>
      <c r="F5" s="30"/>
      <c r="G5" s="31"/>
    </row>
    <row r="6" spans="1:12" s="3" customFormat="1" ht="15.65" x14ac:dyDescent="0.25">
      <c r="A6" s="38" t="s">
        <v>43</v>
      </c>
      <c r="B6" s="1"/>
      <c r="C6" s="1"/>
      <c r="D6" s="2"/>
      <c r="E6" s="1"/>
      <c r="F6" s="1"/>
      <c r="G6" s="2"/>
      <c r="H6" s="1"/>
    </row>
    <row r="8" spans="1:12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2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2" s="11" customFormat="1" ht="18" customHeight="1" x14ac:dyDescent="0.25">
      <c r="A10" s="8" t="s">
        <v>0</v>
      </c>
      <c r="B10" s="9">
        <v>7220</v>
      </c>
      <c r="C10" s="35">
        <f t="shared" ref="C10:C15" si="0">B10/20359</f>
        <v>0.35463431406257673</v>
      </c>
      <c r="D10" s="34"/>
      <c r="E10" s="9">
        <v>1574</v>
      </c>
      <c r="F10" s="35">
        <f>E10/20359</f>
        <v>7.7312245198683627E-2</v>
      </c>
      <c r="G10" s="10"/>
      <c r="H10" s="54"/>
      <c r="I10" s="54"/>
      <c r="J10" s="54"/>
      <c r="K10" s="54"/>
      <c r="L10" s="54"/>
    </row>
    <row r="11" spans="1:12" s="11" customFormat="1" ht="18" customHeight="1" x14ac:dyDescent="0.25">
      <c r="A11" s="8" t="s">
        <v>18</v>
      </c>
      <c r="B11" s="9">
        <v>295</v>
      </c>
      <c r="C11" s="35">
        <f t="shared" si="0"/>
        <v>1.448990618399725E-2</v>
      </c>
      <c r="D11" s="34"/>
      <c r="E11" s="9">
        <v>19</v>
      </c>
      <c r="F11" s="35">
        <f>E11/20359</f>
        <v>9.332481949015178E-4</v>
      </c>
      <c r="G11" s="46"/>
      <c r="H11" s="54"/>
      <c r="I11" s="54"/>
      <c r="J11" s="54"/>
      <c r="K11" s="54"/>
      <c r="L11" s="54"/>
    </row>
    <row r="12" spans="1:12" s="11" customFormat="1" ht="18" customHeight="1" x14ac:dyDescent="0.25">
      <c r="A12" s="8" t="s">
        <v>29</v>
      </c>
      <c r="B12" s="9">
        <v>71</v>
      </c>
      <c r="C12" s="35">
        <f t="shared" si="0"/>
        <v>3.4874011493688296E-3</v>
      </c>
      <c r="D12" s="34"/>
      <c r="E12" s="10">
        <v>33</v>
      </c>
      <c r="F12" s="35">
        <f>E12/20359</f>
        <v>1.620904759565794E-3</v>
      </c>
      <c r="G12" s="10"/>
      <c r="H12" s="52"/>
      <c r="I12" s="54"/>
      <c r="J12" s="54"/>
      <c r="K12" s="54"/>
      <c r="L12" s="54"/>
    </row>
    <row r="13" spans="1:12" s="11" customFormat="1" ht="18" customHeight="1" x14ac:dyDescent="0.25">
      <c r="A13" s="8" t="s">
        <v>44</v>
      </c>
      <c r="B13" s="9">
        <v>246</v>
      </c>
      <c r="C13" s="35">
        <f t="shared" si="0"/>
        <v>1.2083108207672283E-2</v>
      </c>
      <c r="D13" s="34"/>
      <c r="E13" s="9" t="s">
        <v>30</v>
      </c>
      <c r="F13" s="35" t="s">
        <v>30</v>
      </c>
      <c r="G13" s="10"/>
      <c r="H13" s="54"/>
      <c r="I13" s="54"/>
      <c r="J13" s="54"/>
      <c r="K13" s="54"/>
      <c r="L13" s="54"/>
    </row>
    <row r="14" spans="1:12" s="11" customFormat="1" ht="18" customHeight="1" x14ac:dyDescent="0.25">
      <c r="A14" s="8" t="s">
        <v>1</v>
      </c>
      <c r="B14" s="9">
        <v>430</v>
      </c>
      <c r="C14" s="35">
        <f t="shared" si="0"/>
        <v>2.1120880200402769E-2</v>
      </c>
      <c r="D14" s="34"/>
      <c r="E14" s="9">
        <v>424</v>
      </c>
      <c r="F14" s="35">
        <f>E14/20359</f>
        <v>2.0826170244118081E-2</v>
      </c>
      <c r="G14" s="10"/>
      <c r="H14" s="54"/>
      <c r="I14" s="54"/>
      <c r="J14" s="54"/>
      <c r="K14" s="54"/>
      <c r="L14" s="54"/>
    </row>
    <row r="15" spans="1:12" s="11" customFormat="1" ht="18" customHeight="1" x14ac:dyDescent="0.25">
      <c r="A15" s="12" t="s">
        <v>2</v>
      </c>
      <c r="B15" s="13">
        <v>8262</v>
      </c>
      <c r="C15" s="47">
        <f t="shared" si="0"/>
        <v>0.40581560980401787</v>
      </c>
      <c r="D15" s="14"/>
      <c r="E15" s="13">
        <f>SUM(E10:E14)</f>
        <v>2050</v>
      </c>
      <c r="F15" s="47">
        <f>E15/20359</f>
        <v>0.10069256839726902</v>
      </c>
      <c r="G15" s="10"/>
      <c r="H15" s="54"/>
      <c r="I15" s="54"/>
      <c r="J15" s="54"/>
      <c r="K15" s="54"/>
      <c r="L15" s="54"/>
    </row>
    <row r="16" spans="1:12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42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56" t="s">
        <v>45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x14ac:dyDescent="0.25">
      <c r="A2" s="28" t="s">
        <v>3</v>
      </c>
      <c r="B2" s="29"/>
      <c r="C2" s="29"/>
      <c r="D2" s="29"/>
      <c r="E2" s="29"/>
      <c r="F2" s="29"/>
      <c r="G2" s="29"/>
    </row>
    <row r="3" spans="1:9" x14ac:dyDescent="0.25">
      <c r="A3" s="28"/>
      <c r="B3" s="29"/>
      <c r="C3" s="29"/>
      <c r="D3" s="29"/>
      <c r="E3" s="29"/>
      <c r="F3" s="29"/>
      <c r="G3" s="29"/>
    </row>
    <row r="4" spans="1:9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x14ac:dyDescent="0.25">
      <c r="A5" s="30"/>
      <c r="B5" s="30"/>
      <c r="C5" s="30"/>
      <c r="D5" s="30"/>
      <c r="E5" s="30"/>
      <c r="F5" s="30"/>
      <c r="G5" s="31"/>
    </row>
    <row r="6" spans="1:9" s="3" customFormat="1" ht="15.65" x14ac:dyDescent="0.25">
      <c r="A6" s="38" t="s">
        <v>40</v>
      </c>
      <c r="B6" s="1"/>
      <c r="C6" s="1"/>
      <c r="D6" s="2"/>
      <c r="E6" s="1"/>
      <c r="F6" s="1"/>
      <c r="G6" s="2"/>
      <c r="H6" s="1"/>
    </row>
    <row r="8" spans="1:9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9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6991.7</v>
      </c>
      <c r="C10" s="35">
        <f t="shared" ref="C10:C15" si="0">B10/20817</f>
        <v>0.33586491809578711</v>
      </c>
      <c r="D10" s="34"/>
      <c r="E10" s="9">
        <v>1569</v>
      </c>
      <c r="F10" s="35">
        <f>E10/20817</f>
        <v>7.5371090935293275E-2</v>
      </c>
      <c r="G10" s="10"/>
      <c r="H10" s="54"/>
      <c r="I10" s="55"/>
    </row>
    <row r="11" spans="1:9" s="11" customFormat="1" ht="18" customHeight="1" x14ac:dyDescent="0.25">
      <c r="A11" s="8" t="s">
        <v>18</v>
      </c>
      <c r="B11" s="9">
        <v>311.60000000000002</v>
      </c>
      <c r="C11" s="35">
        <f t="shared" si="0"/>
        <v>1.4968535331700054E-2</v>
      </c>
      <c r="D11" s="34"/>
      <c r="E11" s="9">
        <v>11</v>
      </c>
      <c r="F11" s="35">
        <f>E11/20817</f>
        <v>5.2841427679300567E-4</v>
      </c>
      <c r="G11" s="46"/>
    </row>
    <row r="12" spans="1:9" s="11" customFormat="1" ht="18" customHeight="1" x14ac:dyDescent="0.25">
      <c r="A12" s="8" t="s">
        <v>29</v>
      </c>
      <c r="B12" s="9">
        <v>68.12</v>
      </c>
      <c r="C12" s="35">
        <f t="shared" si="0"/>
        <v>3.2723255031945047E-3</v>
      </c>
      <c r="D12" s="34"/>
      <c r="E12" s="10">
        <v>33</v>
      </c>
      <c r="F12" s="35">
        <f>E12/20817</f>
        <v>1.5852428303790172E-3</v>
      </c>
      <c r="G12" s="10"/>
    </row>
    <row r="13" spans="1:9" s="11" customFormat="1" ht="18" customHeight="1" x14ac:dyDescent="0.25">
      <c r="A13" s="8" t="s">
        <v>4</v>
      </c>
      <c r="B13" s="9">
        <v>225.4</v>
      </c>
      <c r="C13" s="35">
        <f t="shared" si="0"/>
        <v>1.0827688908103953E-2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372.18</v>
      </c>
      <c r="C14" s="35">
        <f t="shared" si="0"/>
        <v>1.7878656866983717E-2</v>
      </c>
      <c r="D14" s="34"/>
      <c r="E14" s="9">
        <v>350</v>
      </c>
      <c r="F14" s="35">
        <f>E14/20817</f>
        <v>1.6813181534322909E-2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7969</v>
      </c>
      <c r="C15" s="47">
        <f t="shared" si="0"/>
        <v>0.38281212470576931</v>
      </c>
      <c r="D15" s="14"/>
      <c r="E15" s="13">
        <f>SUM(E10:E14)</f>
        <v>1963</v>
      </c>
      <c r="F15" s="47">
        <f>E15/20817</f>
        <v>9.4297929576788203E-2</v>
      </c>
      <c r="G15" s="10"/>
    </row>
    <row r="16" spans="1:9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39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x14ac:dyDescent="0.25">
      <c r="A2" s="28" t="s">
        <v>3</v>
      </c>
      <c r="B2" s="29"/>
      <c r="C2" s="29"/>
      <c r="D2" s="29"/>
      <c r="E2" s="29"/>
      <c r="F2" s="29"/>
      <c r="G2" s="29"/>
    </row>
    <row r="3" spans="1:9" x14ac:dyDescent="0.25">
      <c r="A3" s="28"/>
      <c r="B3" s="29"/>
      <c r="C3" s="29"/>
      <c r="D3" s="29"/>
      <c r="E3" s="29"/>
      <c r="F3" s="29"/>
      <c r="G3" s="29"/>
    </row>
    <row r="4" spans="1:9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x14ac:dyDescent="0.25">
      <c r="A5" s="30"/>
      <c r="B5" s="30"/>
      <c r="C5" s="30"/>
      <c r="D5" s="30"/>
      <c r="E5" s="30"/>
      <c r="F5" s="30"/>
      <c r="G5" s="31"/>
    </row>
    <row r="6" spans="1:9" s="3" customFormat="1" ht="15.65" x14ac:dyDescent="0.25">
      <c r="A6" s="38" t="s">
        <v>37</v>
      </c>
      <c r="B6" s="1"/>
      <c r="C6" s="1"/>
      <c r="D6" s="2"/>
      <c r="E6" s="1"/>
      <c r="F6" s="1"/>
      <c r="G6" s="2"/>
      <c r="H6" s="1"/>
    </row>
    <row r="8" spans="1:9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9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6679.45</v>
      </c>
      <c r="C10" s="35">
        <f t="shared" ref="C10:C15" si="0">B10/20906</f>
        <v>0.31949918683631495</v>
      </c>
      <c r="D10" s="34"/>
      <c r="E10" s="9">
        <v>1588.0000000000002</v>
      </c>
      <c r="F10" s="35">
        <f>E10/20906</f>
        <v>7.5959054816799015E-2</v>
      </c>
      <c r="G10" s="10"/>
    </row>
    <row r="11" spans="1:9" s="11" customFormat="1" ht="18" customHeight="1" x14ac:dyDescent="0.25">
      <c r="A11" s="8" t="s">
        <v>18</v>
      </c>
      <c r="B11" s="9">
        <v>315.99999999999989</v>
      </c>
      <c r="C11" s="35">
        <f t="shared" si="0"/>
        <v>1.5115277910647656E-2</v>
      </c>
      <c r="D11" s="34"/>
      <c r="E11" s="9">
        <v>11</v>
      </c>
      <c r="F11" s="35">
        <f>E11/20906</f>
        <v>5.2616473739596284E-4</v>
      </c>
      <c r="G11" s="46"/>
    </row>
    <row r="12" spans="1:9" s="11" customFormat="1" ht="18" customHeight="1" x14ac:dyDescent="0.25">
      <c r="A12" s="8" t="s">
        <v>29</v>
      </c>
      <c r="B12" s="9">
        <v>63.92</v>
      </c>
      <c r="C12" s="35">
        <f t="shared" si="0"/>
        <v>3.0574954558499953E-3</v>
      </c>
      <c r="D12" s="34"/>
      <c r="E12" s="9">
        <v>48.999999999999986</v>
      </c>
      <c r="F12" s="35">
        <f>E12/20906</f>
        <v>2.3438247393092887E-3</v>
      </c>
      <c r="G12" s="10"/>
    </row>
    <row r="13" spans="1:9" s="11" customFormat="1" ht="18" customHeight="1" x14ac:dyDescent="0.25">
      <c r="A13" s="8" t="s">
        <v>4</v>
      </c>
      <c r="B13" s="9">
        <v>270.60000000000002</v>
      </c>
      <c r="C13" s="35">
        <f t="shared" si="0"/>
        <v>1.2943652539940688E-2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342.03000000000003</v>
      </c>
      <c r="C14" s="35">
        <f t="shared" si="0"/>
        <v>1.6360375011958292E-2</v>
      </c>
      <c r="D14" s="34"/>
      <c r="E14" s="9">
        <v>313</v>
      </c>
      <c r="F14" s="35">
        <f>E14/20906</f>
        <v>1.4971778436812399E-2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7672</v>
      </c>
      <c r="C15" s="47">
        <f t="shared" si="0"/>
        <v>0.36697598775471157</v>
      </c>
      <c r="D15" s="14"/>
      <c r="E15" s="13">
        <f>SUM(E10:E14)</f>
        <v>1961.0000000000002</v>
      </c>
      <c r="F15" s="47">
        <f>E15/20906</f>
        <v>9.380082273031666E-2</v>
      </c>
      <c r="G15" s="10"/>
    </row>
    <row r="16" spans="1:9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38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x14ac:dyDescent="0.25">
      <c r="A2" s="28" t="s">
        <v>3</v>
      </c>
      <c r="B2" s="29"/>
      <c r="C2" s="29"/>
      <c r="D2" s="29"/>
      <c r="E2" s="29"/>
      <c r="F2" s="29"/>
      <c r="G2" s="29"/>
    </row>
    <row r="3" spans="1:9" x14ac:dyDescent="0.25">
      <c r="A3" s="28"/>
      <c r="B3" s="29"/>
      <c r="C3" s="29"/>
      <c r="D3" s="29"/>
      <c r="E3" s="29"/>
      <c r="F3" s="29"/>
      <c r="G3" s="29"/>
    </row>
    <row r="4" spans="1:9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x14ac:dyDescent="0.25">
      <c r="A5" s="30"/>
      <c r="B5" s="30"/>
      <c r="C5" s="30"/>
      <c r="D5" s="30"/>
      <c r="E5" s="30"/>
      <c r="F5" s="30"/>
      <c r="G5" s="31"/>
    </row>
    <row r="6" spans="1:9" s="3" customFormat="1" ht="15.65" x14ac:dyDescent="0.25">
      <c r="A6" s="38" t="s">
        <v>34</v>
      </c>
      <c r="B6" s="1"/>
      <c r="C6" s="1"/>
      <c r="D6" s="2"/>
      <c r="E6" s="1"/>
      <c r="F6" s="1"/>
      <c r="G6" s="2"/>
      <c r="H6" s="1"/>
    </row>
    <row r="8" spans="1:9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9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6496.4</v>
      </c>
      <c r="C10" s="35">
        <f t="shared" ref="C10:C15" si="0">B10/20876</f>
        <v>0.31118988311937151</v>
      </c>
      <c r="D10" s="34"/>
      <c r="E10" s="9">
        <v>1554.4999999999998</v>
      </c>
      <c r="F10" s="35">
        <f>E10/20876</f>
        <v>7.4463498754550675E-2</v>
      </c>
      <c r="G10" s="10"/>
    </row>
    <row r="11" spans="1:9" s="11" customFormat="1" ht="18" customHeight="1" x14ac:dyDescent="0.25">
      <c r="A11" s="8" t="s">
        <v>18</v>
      </c>
      <c r="B11" s="9">
        <v>319.19999999999987</v>
      </c>
      <c r="C11" s="35">
        <f t="shared" si="0"/>
        <v>1.5290285495305608E-2</v>
      </c>
      <c r="D11" s="34"/>
      <c r="E11" s="9">
        <v>11</v>
      </c>
      <c r="F11" s="35">
        <f>E11/20876</f>
        <v>5.2692086606629621E-4</v>
      </c>
      <c r="G11" s="46"/>
    </row>
    <row r="12" spans="1:9" s="11" customFormat="1" ht="18" customHeight="1" x14ac:dyDescent="0.25">
      <c r="A12" s="8" t="s">
        <v>29</v>
      </c>
      <c r="B12" s="9">
        <v>74.970000000000013</v>
      </c>
      <c r="C12" s="35">
        <f t="shared" si="0"/>
        <v>3.5912052117263848E-3</v>
      </c>
      <c r="D12" s="34"/>
      <c r="E12" s="9">
        <v>65.000000000000014</v>
      </c>
      <c r="F12" s="35">
        <f>E12/20876</f>
        <v>3.1136232994826603E-3</v>
      </c>
      <c r="G12" s="10"/>
    </row>
    <row r="13" spans="1:9" s="11" customFormat="1" ht="18" customHeight="1" x14ac:dyDescent="0.25">
      <c r="A13" s="8" t="s">
        <v>4</v>
      </c>
      <c r="B13" s="9">
        <v>208.06</v>
      </c>
      <c r="C13" s="35">
        <f t="shared" si="0"/>
        <v>9.9664686721594176E-3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334.37</v>
      </c>
      <c r="C14" s="35">
        <f t="shared" si="0"/>
        <v>1.6016957271507953E-2</v>
      </c>
      <c r="D14" s="34"/>
      <c r="E14" s="9">
        <v>365.50000000000006</v>
      </c>
      <c r="F14" s="35">
        <f>E14/20876</f>
        <v>1.7508143322475574E-2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7433</v>
      </c>
      <c r="C15" s="47">
        <f t="shared" si="0"/>
        <v>0.35605479977007087</v>
      </c>
      <c r="D15" s="14"/>
      <c r="E15" s="13">
        <f>SUM(E10:E14)</f>
        <v>1995.9999999999998</v>
      </c>
      <c r="F15" s="47">
        <f>E15/20876</f>
        <v>9.5612186242575198E-2</v>
      </c>
      <c r="G15" s="10"/>
    </row>
    <row r="16" spans="1:9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35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 t="s">
        <v>36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x14ac:dyDescent="0.25">
      <c r="A2" s="28" t="s">
        <v>3</v>
      </c>
      <c r="B2" s="29"/>
      <c r="C2" s="29"/>
      <c r="D2" s="29"/>
      <c r="E2" s="29"/>
      <c r="F2" s="29"/>
      <c r="G2" s="29"/>
    </row>
    <row r="3" spans="1:9" x14ac:dyDescent="0.25">
      <c r="A3" s="28"/>
      <c r="B3" s="29"/>
      <c r="C3" s="29"/>
      <c r="D3" s="29"/>
      <c r="E3" s="29"/>
      <c r="F3" s="29"/>
      <c r="G3" s="29"/>
    </row>
    <row r="4" spans="1:9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x14ac:dyDescent="0.25">
      <c r="A5" s="30"/>
      <c r="B5" s="30"/>
      <c r="C5" s="30"/>
      <c r="D5" s="30"/>
      <c r="E5" s="30"/>
      <c r="F5" s="30"/>
      <c r="G5" s="31"/>
    </row>
    <row r="6" spans="1:9" s="3" customFormat="1" ht="15.65" x14ac:dyDescent="0.25">
      <c r="A6" s="38" t="s">
        <v>31</v>
      </c>
      <c r="B6" s="1"/>
      <c r="C6" s="1"/>
      <c r="D6" s="2"/>
      <c r="E6" s="1"/>
      <c r="F6" s="1"/>
      <c r="G6" s="2"/>
      <c r="H6" s="1"/>
    </row>
    <row r="8" spans="1:9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9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6166.6899999999978</v>
      </c>
      <c r="C10" s="35">
        <f t="shared" ref="C10:C15" si="0">B10/20996</f>
        <v>0.29370784911411685</v>
      </c>
      <c r="D10" s="34"/>
      <c r="E10" s="9">
        <f>1536.1-16</f>
        <v>1520.1</v>
      </c>
      <c r="F10" s="35">
        <f>E10/20996</f>
        <v>7.2399504667555722E-2</v>
      </c>
      <c r="G10" s="10"/>
    </row>
    <row r="11" spans="1:9" s="11" customFormat="1" ht="18" customHeight="1" x14ac:dyDescent="0.25">
      <c r="A11" s="8" t="s">
        <v>18</v>
      </c>
      <c r="B11" s="9">
        <v>329.30999999999995</v>
      </c>
      <c r="C11" s="35">
        <f t="shared" si="0"/>
        <v>1.5684416079253187E-2</v>
      </c>
      <c r="D11" s="34"/>
      <c r="E11" s="9">
        <v>11</v>
      </c>
      <c r="F11" s="35">
        <f>E11/20996</f>
        <v>5.2390931606020191E-4</v>
      </c>
      <c r="G11" s="46"/>
    </row>
    <row r="12" spans="1:9" s="11" customFormat="1" ht="18" customHeight="1" x14ac:dyDescent="0.25">
      <c r="A12" s="8" t="s">
        <v>29</v>
      </c>
      <c r="B12" s="9">
        <v>76.8</v>
      </c>
      <c r="C12" s="35">
        <f t="shared" si="0"/>
        <v>3.6578395884930464E-3</v>
      </c>
      <c r="D12" s="34"/>
      <c r="E12" s="9">
        <v>65.000000000000014</v>
      </c>
      <c r="F12" s="35">
        <f>E12/20996</f>
        <v>3.0958277767193757E-3</v>
      </c>
      <c r="G12" s="10"/>
    </row>
    <row r="13" spans="1:9" s="11" customFormat="1" ht="18" customHeight="1" x14ac:dyDescent="0.25">
      <c r="A13" s="8" t="s">
        <v>4</v>
      </c>
      <c r="B13" s="9">
        <v>213.65999999999997</v>
      </c>
      <c r="C13" s="35">
        <f t="shared" si="0"/>
        <v>1.0176224042674794E-2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283.54000000000013</v>
      </c>
      <c r="C14" s="35">
        <f t="shared" si="0"/>
        <v>1.350447704324634E-2</v>
      </c>
      <c r="D14" s="34"/>
      <c r="E14" s="9">
        <f>360.9+16</f>
        <v>376.9</v>
      </c>
      <c r="F14" s="35">
        <f>E14/20996</f>
        <v>1.795103829300819E-2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7069.9999999999982</v>
      </c>
      <c r="C15" s="47">
        <f t="shared" si="0"/>
        <v>0.33673080586778426</v>
      </c>
      <c r="D15" s="14"/>
      <c r="E15" s="13">
        <f>SUM(E10:E14)</f>
        <v>1973</v>
      </c>
      <c r="F15" s="47">
        <f>E15/20996</f>
        <v>9.39702800533435E-2</v>
      </c>
      <c r="G15" s="10"/>
    </row>
    <row r="16" spans="1:9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32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x14ac:dyDescent="0.25">
      <c r="A2" s="28" t="s">
        <v>3</v>
      </c>
      <c r="B2" s="29"/>
      <c r="C2" s="29"/>
      <c r="D2" s="29"/>
      <c r="E2" s="29"/>
      <c r="F2" s="29"/>
      <c r="G2" s="29"/>
    </row>
    <row r="3" spans="1:8" x14ac:dyDescent="0.25">
      <c r="A3" s="28"/>
      <c r="B3" s="29"/>
      <c r="C3" s="29"/>
      <c r="D3" s="29"/>
      <c r="E3" s="29"/>
      <c r="F3" s="29"/>
      <c r="G3" s="29"/>
    </row>
    <row r="4" spans="1:8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x14ac:dyDescent="0.25">
      <c r="A5" s="30"/>
      <c r="B5" s="30"/>
      <c r="C5" s="30"/>
      <c r="D5" s="30"/>
      <c r="E5" s="30"/>
      <c r="F5" s="30"/>
      <c r="G5" s="31"/>
    </row>
    <row r="6" spans="1:8" s="3" customFormat="1" ht="15.65" x14ac:dyDescent="0.25">
      <c r="A6" s="38" t="s">
        <v>27</v>
      </c>
      <c r="B6" s="1"/>
      <c r="C6" s="1"/>
      <c r="D6" s="2"/>
      <c r="E6" s="1"/>
      <c r="F6" s="1"/>
      <c r="G6" s="2"/>
      <c r="H6" s="1"/>
    </row>
    <row r="8" spans="1:8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8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6030.7</v>
      </c>
      <c r="C10" s="35">
        <f t="shared" ref="C10:C15" si="0">B10/21157</f>
        <v>0.28504513872477194</v>
      </c>
      <c r="D10" s="34"/>
      <c r="E10" s="9">
        <f>1558.5-16</f>
        <v>1542.5</v>
      </c>
      <c r="F10" s="35">
        <f>E10/21157</f>
        <v>7.2907312000756244E-2</v>
      </c>
      <c r="G10" s="10"/>
    </row>
    <row r="11" spans="1:8" s="11" customFormat="1" ht="18" customHeight="1" x14ac:dyDescent="0.25">
      <c r="A11" s="8" t="s">
        <v>18</v>
      </c>
      <c r="B11" s="9">
        <v>346.3</v>
      </c>
      <c r="C11" s="35">
        <f t="shared" si="0"/>
        <v>1.6368105118873186E-2</v>
      </c>
      <c r="D11" s="34"/>
      <c r="E11" s="9">
        <v>11</v>
      </c>
      <c r="F11" s="35">
        <f>E11/21157</f>
        <v>5.199224842841613E-4</v>
      </c>
      <c r="G11" s="46"/>
    </row>
    <row r="12" spans="1:8" s="11" customFormat="1" ht="18" customHeight="1" x14ac:dyDescent="0.25">
      <c r="A12" s="8" t="s">
        <v>29</v>
      </c>
      <c r="B12" s="9">
        <v>74.40000000000002</v>
      </c>
      <c r="C12" s="35">
        <f t="shared" si="0"/>
        <v>3.5165666209765098E-3</v>
      </c>
      <c r="D12" s="34"/>
      <c r="E12" s="9">
        <v>80</v>
      </c>
      <c r="F12" s="35">
        <f>E12/21157</f>
        <v>3.7812544311575367E-3</v>
      </c>
      <c r="G12" s="10"/>
    </row>
    <row r="13" spans="1:8" s="11" customFormat="1" ht="18" customHeight="1" x14ac:dyDescent="0.25">
      <c r="A13" s="8" t="s">
        <v>4</v>
      </c>
      <c r="B13" s="9">
        <v>221.80000000000007</v>
      </c>
      <c r="C13" s="35">
        <f t="shared" si="0"/>
        <v>1.0483527910384273E-2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280.80000000000007</v>
      </c>
      <c r="C14" s="35">
        <f t="shared" si="0"/>
        <v>1.3272203053362956E-2</v>
      </c>
      <c r="D14" s="34"/>
      <c r="E14" s="9">
        <f>351.5+16</f>
        <v>367.5</v>
      </c>
      <c r="F14" s="35">
        <f>E14/21157</f>
        <v>1.7370137543129934E-2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6954</v>
      </c>
      <c r="C15" s="47">
        <f t="shared" si="0"/>
        <v>0.32868554142836887</v>
      </c>
      <c r="D15" s="14"/>
      <c r="E15" s="13">
        <f>SUM(E10:E14)</f>
        <v>2001</v>
      </c>
      <c r="F15" s="47">
        <f>E15/21157</f>
        <v>9.457862645932788E-2</v>
      </c>
      <c r="G15" s="10"/>
    </row>
    <row r="16" spans="1:8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28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x14ac:dyDescent="0.25">
      <c r="A2" s="28" t="s">
        <v>3</v>
      </c>
      <c r="B2" s="29"/>
      <c r="C2" s="29"/>
      <c r="D2" s="29"/>
      <c r="E2" s="29"/>
      <c r="F2" s="29"/>
      <c r="G2" s="29"/>
    </row>
    <row r="3" spans="1:8" x14ac:dyDescent="0.25">
      <c r="A3" s="28"/>
      <c r="B3" s="29"/>
      <c r="C3" s="29"/>
      <c r="D3" s="29"/>
      <c r="E3" s="29"/>
      <c r="F3" s="29"/>
      <c r="G3" s="29"/>
    </row>
    <row r="4" spans="1:8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x14ac:dyDescent="0.25">
      <c r="A5" s="30"/>
      <c r="B5" s="30"/>
      <c r="C5" s="30"/>
      <c r="D5" s="30"/>
      <c r="E5" s="30"/>
      <c r="F5" s="30"/>
      <c r="G5" s="31"/>
    </row>
    <row r="6" spans="1:8" s="3" customFormat="1" ht="15.65" x14ac:dyDescent="0.25">
      <c r="A6" s="38" t="s">
        <v>22</v>
      </c>
      <c r="B6" s="1"/>
      <c r="C6" s="1"/>
      <c r="D6" s="2"/>
      <c r="E6" s="1"/>
      <c r="F6" s="1"/>
      <c r="G6" s="2"/>
      <c r="H6" s="1"/>
    </row>
    <row r="8" spans="1:8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8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5867.199999999998</v>
      </c>
      <c r="C10" s="35">
        <f t="shared" ref="C10:C15" si="0">B10/21145</f>
        <v>0.27747458027902566</v>
      </c>
      <c r="D10" s="34"/>
      <c r="E10" s="9">
        <f>1565.9-16</f>
        <v>1549.9</v>
      </c>
      <c r="F10" s="35">
        <f>E10/21145</f>
        <v>7.3298652163632072E-2</v>
      </c>
      <c r="G10" s="10"/>
    </row>
    <row r="11" spans="1:8" s="11" customFormat="1" ht="18" customHeight="1" x14ac:dyDescent="0.25">
      <c r="A11" s="8" t="s">
        <v>18</v>
      </c>
      <c r="B11" s="9">
        <v>348.80000000000018</v>
      </c>
      <c r="C11" s="35">
        <f t="shared" si="0"/>
        <v>1.6495625443367235E-2</v>
      </c>
      <c r="D11" s="34"/>
      <c r="E11" s="9">
        <v>12.000000000000004</v>
      </c>
      <c r="F11" s="35">
        <f>E11/21145</f>
        <v>5.6751004965712956E-4</v>
      </c>
      <c r="G11" s="46"/>
    </row>
    <row r="12" spans="1:8" s="11" customFormat="1" ht="18" customHeight="1" x14ac:dyDescent="0.25">
      <c r="A12" s="8" t="s">
        <v>29</v>
      </c>
      <c r="B12" s="9">
        <v>64</v>
      </c>
      <c r="C12" s="35">
        <f t="shared" si="0"/>
        <v>3.0267202648380231E-3</v>
      </c>
      <c r="D12" s="34"/>
      <c r="E12" s="9">
        <v>80</v>
      </c>
      <c r="F12" s="35">
        <f>E12/21145</f>
        <v>3.7834003310475289E-3</v>
      </c>
      <c r="G12" s="46"/>
    </row>
    <row r="13" spans="1:8" s="11" customFormat="1" ht="18" customHeight="1" x14ac:dyDescent="0.25">
      <c r="A13" s="8" t="s">
        <v>4</v>
      </c>
      <c r="B13" s="9">
        <v>206.5</v>
      </c>
      <c r="C13" s="35">
        <f t="shared" si="0"/>
        <v>9.7659021045164336E-3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275.5</v>
      </c>
      <c r="C14" s="35">
        <f t="shared" si="0"/>
        <v>1.3029084890044928E-2</v>
      </c>
      <c r="D14" s="34"/>
      <c r="E14" s="9">
        <f>362.1+16</f>
        <v>378.1</v>
      </c>
      <c r="F14" s="35">
        <f>E14/21145</f>
        <v>1.7881295814613386E-2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6761.9999999999982</v>
      </c>
      <c r="C15" s="47">
        <f t="shared" si="0"/>
        <v>0.31979191298179233</v>
      </c>
      <c r="D15" s="14"/>
      <c r="E15" s="13">
        <f>SUM(E10:E14)</f>
        <v>2020</v>
      </c>
      <c r="F15" s="47">
        <f>E15/21145</f>
        <v>9.5530858358950102E-2</v>
      </c>
      <c r="G15" s="10"/>
    </row>
    <row r="16" spans="1:8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23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0"/>
  <sheetViews>
    <sheetView zoomScaleNormal="100" workbookViewId="0">
      <selection activeCell="G4" sqref="G4"/>
    </sheetView>
  </sheetViews>
  <sheetFormatPr baseColWidth="10" defaultRowHeight="14.4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x14ac:dyDescent="0.25">
      <c r="A2" s="28" t="s">
        <v>3</v>
      </c>
      <c r="B2" s="29"/>
      <c r="C2" s="29"/>
      <c r="D2" s="29"/>
      <c r="E2" s="29"/>
      <c r="F2" s="29"/>
      <c r="G2" s="29"/>
    </row>
    <row r="3" spans="1:11" x14ac:dyDescent="0.25">
      <c r="A3" s="28"/>
      <c r="B3" s="29"/>
      <c r="C3" s="29"/>
      <c r="D3" s="29"/>
      <c r="E3" s="29"/>
      <c r="F3" s="29"/>
      <c r="G3" s="29"/>
    </row>
    <row r="4" spans="1:11" s="39" customFormat="1" ht="15.05" thickBot="1" x14ac:dyDescent="0.3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x14ac:dyDescent="0.25">
      <c r="A5" s="30"/>
      <c r="B5" s="30"/>
      <c r="C5" s="30"/>
      <c r="D5" s="30"/>
      <c r="E5" s="30"/>
      <c r="F5" s="30"/>
      <c r="G5" s="31"/>
    </row>
    <row r="6" spans="1:11" s="3" customFormat="1" ht="15.65" x14ac:dyDescent="0.25">
      <c r="A6" s="38" t="s">
        <v>14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" customHeight="1" x14ac:dyDescent="0.2">
      <c r="A8" s="4"/>
      <c r="B8" s="58" t="s">
        <v>15</v>
      </c>
      <c r="C8" s="58"/>
      <c r="D8" s="33"/>
      <c r="E8" s="58" t="s">
        <v>16</v>
      </c>
      <c r="F8" s="58"/>
      <c r="G8" s="5"/>
      <c r="H8" s="6"/>
    </row>
    <row r="9" spans="1:11" s="7" customFormat="1" ht="13.15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5651.6</v>
      </c>
      <c r="C10" s="35">
        <f t="shared" ref="C10:C15" si="0">B10/21128</f>
        <v>0.26749337372207499</v>
      </c>
      <c r="D10" s="34"/>
      <c r="E10" s="9">
        <f>1576.5-16</f>
        <v>1560.5</v>
      </c>
      <c r="F10" s="35">
        <f>E10/21128</f>
        <v>7.3859333585762965E-2</v>
      </c>
      <c r="G10" s="10"/>
    </row>
    <row r="11" spans="1:11" s="11" customFormat="1" ht="18" customHeight="1" x14ac:dyDescent="0.25">
      <c r="A11" s="8" t="s">
        <v>18</v>
      </c>
      <c r="B11" s="9">
        <v>343.6</v>
      </c>
      <c r="C11" s="35">
        <f t="shared" si="0"/>
        <v>1.6262779250283986E-2</v>
      </c>
      <c r="D11" s="34"/>
      <c r="E11" s="9">
        <v>12.000000000000004</v>
      </c>
      <c r="F11" s="35">
        <f>E11/21128</f>
        <v>5.6796667928814856E-4</v>
      </c>
      <c r="G11" s="46"/>
      <c r="J11" s="48"/>
    </row>
    <row r="12" spans="1:11" s="11" customFormat="1" ht="18" customHeight="1" x14ac:dyDescent="0.25">
      <c r="A12" s="8" t="s">
        <v>29</v>
      </c>
      <c r="B12" s="9">
        <v>67</v>
      </c>
      <c r="C12" s="35">
        <f t="shared" si="0"/>
        <v>3.1711472926921622E-3</v>
      </c>
      <c r="D12" s="34"/>
      <c r="E12" s="9">
        <v>80</v>
      </c>
      <c r="F12" s="35">
        <f>E12/21128</f>
        <v>3.7864445285876562E-3</v>
      </c>
      <c r="G12" s="46"/>
      <c r="J12" s="48"/>
    </row>
    <row r="13" spans="1:11" s="11" customFormat="1" ht="18" customHeight="1" x14ac:dyDescent="0.25">
      <c r="A13" s="8" t="s">
        <v>4</v>
      </c>
      <c r="B13" s="9">
        <v>194</v>
      </c>
      <c r="C13" s="35">
        <f t="shared" si="0"/>
        <v>9.1821279818250657E-3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264</v>
      </c>
      <c r="C14" s="35">
        <f t="shared" si="0"/>
        <v>1.2495266944339266E-2</v>
      </c>
      <c r="D14" s="34"/>
      <c r="E14" s="9">
        <f>370.5+16</f>
        <v>386.5</v>
      </c>
      <c r="F14" s="35">
        <f>E14/21128</f>
        <v>1.8293260128739115E-2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6520.2000000000007</v>
      </c>
      <c r="C15" s="47">
        <f t="shared" si="0"/>
        <v>0.30860469519121547</v>
      </c>
      <c r="D15" s="14"/>
      <c r="E15" s="13">
        <f>SUM(E10:E14)</f>
        <v>2039</v>
      </c>
      <c r="F15" s="47">
        <f>E15/21128</f>
        <v>9.650700492237789E-2</v>
      </c>
      <c r="G15" s="10"/>
    </row>
    <row r="16" spans="1:11" s="17" customFormat="1" ht="5.95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.55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10</v>
      </c>
    </row>
    <row r="23" spans="1:8" x14ac:dyDescent="0.25">
      <c r="A23" s="27"/>
    </row>
    <row r="24" spans="1:8" ht="15.05" thickBot="1" x14ac:dyDescent="0.3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2021-01-25T12:20:09Z</cp:lastPrinted>
  <dcterms:created xsi:type="dcterms:W3CDTF">2015-03-30T13:59:09Z</dcterms:created>
  <dcterms:modified xsi:type="dcterms:W3CDTF">2026-03-11T14:44:33Z</dcterms:modified>
</cp:coreProperties>
</file>