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loyco.sharepoint.com/sites/AccompagnementDD/Freigegebene Dokumente/Data/01_Clients/OCEI_Formation Risques x Durabilité/"/>
    </mc:Choice>
  </mc:AlternateContent>
  <xr:revisionPtr revIDLastSave="1605" documentId="8_{467B3DA7-307C-4A0A-A230-263004A5D9FB}" xr6:coauthVersionLast="47" xr6:coauthVersionMax="47" xr10:uidLastSave="{C2006172-A7E6-4CF9-8D12-3106F07C4CE2}"/>
  <bookViews>
    <workbookView xWindow="-120" yWindow="-120" windowWidth="29040" windowHeight="17520" tabRatio="760" activeTab="4" xr2:uid="{6F3DE5EA-32CA-4A56-B425-52866C269120}"/>
  </bookViews>
  <sheets>
    <sheet name="Mode d'emploi" sheetId="10" r:id="rId1"/>
    <sheet name="Contexte - Cas pratique" sheetId="14" r:id="rId2"/>
    <sheet name="Risques" sheetId="12" r:id="rId3"/>
    <sheet name="Evaluation" sheetId="6" r:id="rId4"/>
    <sheet name="Matrice des risques" sheetId="11" r:id="rId5"/>
  </sheets>
  <definedNames>
    <definedName name="_xlnm._FilterDatabase" localSheetId="2" hidden="1">Risques!$A$3:$C$84</definedName>
  </definedNames>
  <calcPr calcId="191029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1" l="1"/>
  <c r="G13" i="11"/>
  <c r="F13" i="11"/>
  <c r="E13" i="11"/>
  <c r="D13" i="11"/>
  <c r="H11" i="11"/>
  <c r="G11" i="11"/>
  <c r="F11" i="11"/>
  <c r="E11" i="11"/>
  <c r="D11" i="11"/>
  <c r="H9" i="11"/>
  <c r="G9" i="11"/>
  <c r="F9" i="11"/>
  <c r="E9" i="11"/>
  <c r="D9" i="11"/>
  <c r="H7" i="11"/>
  <c r="G7" i="11"/>
  <c r="F7" i="11"/>
  <c r="E7" i="11"/>
  <c r="D7" i="11"/>
  <c r="H5" i="11"/>
  <c r="G5" i="11"/>
  <c r="F5" i="11"/>
  <c r="E5" i="11"/>
  <c r="D5" i="11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G2" i="6" l="1"/>
  <c r="J2" i="6" s="1"/>
  <c r="G3" i="6"/>
  <c r="J3" i="6" s="1"/>
  <c r="G4" i="6"/>
  <c r="J4" i="6" s="1"/>
  <c r="G5" i="6"/>
  <c r="J5" i="6" s="1"/>
  <c r="G6" i="6"/>
  <c r="J6" i="6" s="1"/>
  <c r="G7" i="6"/>
  <c r="J7" i="6" s="1"/>
  <c r="G8" i="6"/>
  <c r="J8" i="6" s="1"/>
  <c r="G9" i="6"/>
  <c r="J9" i="6" s="1"/>
  <c r="G10" i="6"/>
  <c r="J10" i="6" s="1"/>
  <c r="G11" i="6"/>
  <c r="J11" i="6" s="1"/>
  <c r="G12" i="6"/>
  <c r="J12" i="6" s="1"/>
  <c r="G13" i="6"/>
  <c r="J13" i="6" s="1"/>
  <c r="G14" i="6"/>
  <c r="J14" i="6" s="1"/>
  <c r="G15" i="6"/>
  <c r="J15" i="6" s="1"/>
  <c r="G16" i="6"/>
  <c r="J16" i="6" s="1"/>
  <c r="G17" i="6"/>
  <c r="J17" i="6" s="1"/>
  <c r="G18" i="6"/>
  <c r="J18" i="6" s="1"/>
  <c r="G19" i="6"/>
  <c r="J19" i="6" s="1"/>
  <c r="G20" i="6"/>
  <c r="J20" i="6" s="1"/>
  <c r="G21" i="6"/>
  <c r="J21" i="6" s="1"/>
  <c r="G22" i="6"/>
  <c r="J22" i="6" s="1"/>
  <c r="G23" i="6"/>
  <c r="J23" i="6" s="1"/>
  <c r="G24" i="6"/>
  <c r="J24" i="6" s="1"/>
  <c r="G25" i="6"/>
  <c r="J25" i="6" s="1"/>
  <c r="G26" i="6"/>
  <c r="J26" i="6" s="1"/>
  <c r="G27" i="6"/>
  <c r="J27" i="6" s="1"/>
  <c r="G28" i="6"/>
  <c r="J28" i="6" s="1"/>
  <c r="G29" i="6"/>
  <c r="J29" i="6" s="1"/>
  <c r="G30" i="6"/>
  <c r="J30" i="6" s="1"/>
  <c r="G31" i="6"/>
  <c r="J31" i="6" s="1"/>
  <c r="K6" i="11" l="1"/>
  <c r="K7" i="11" s="1"/>
  <c r="K12" i="11"/>
  <c r="K13" i="11" s="1"/>
  <c r="K9" i="11"/>
  <c r="K10" i="11" s="1"/>
</calcChain>
</file>

<file path=xl/sharedStrings.xml><?xml version="1.0" encoding="utf-8"?>
<sst xmlns="http://schemas.openxmlformats.org/spreadsheetml/2006/main" count="271" uniqueCount="161">
  <si>
    <t>Catégorie</t>
  </si>
  <si>
    <t>Mesures de traitement</t>
  </si>
  <si>
    <t>Faible</t>
  </si>
  <si>
    <t>Aucun</t>
  </si>
  <si>
    <t>Moyen</t>
  </si>
  <si>
    <t>Conséquent</t>
  </si>
  <si>
    <t>Communication interne</t>
  </si>
  <si>
    <t>Désastreux</t>
  </si>
  <si>
    <t>Définir les attentes</t>
  </si>
  <si>
    <t>Identifier les parties prenantes</t>
  </si>
  <si>
    <t>Etapes</t>
  </si>
  <si>
    <t>Identifier les risques stratégiques</t>
  </si>
  <si>
    <t>Identifer les causes et conséquences</t>
  </si>
  <si>
    <t>Actions</t>
  </si>
  <si>
    <t>Analyse des risques</t>
  </si>
  <si>
    <t>Evaluation</t>
  </si>
  <si>
    <t xml:space="preserve">Classer les risques </t>
  </si>
  <si>
    <t>Déterminer les actions nécessaires</t>
  </si>
  <si>
    <t>Méthodologie</t>
  </si>
  <si>
    <t xml:space="preserve">Evaluer les risques </t>
  </si>
  <si>
    <t>Risque</t>
  </si>
  <si>
    <t>Responsable interne</t>
  </si>
  <si>
    <t>Business Model</t>
  </si>
  <si>
    <t>Conformité réglementaire</t>
  </si>
  <si>
    <t>Ethique des affaires</t>
  </si>
  <si>
    <t>Processus décisionnel</t>
  </si>
  <si>
    <t>Leadership / management</t>
  </si>
  <si>
    <t>Contrôle interne</t>
  </si>
  <si>
    <t>Gouvernance</t>
  </si>
  <si>
    <t>Condition de travail</t>
  </si>
  <si>
    <t>Gestion des talents</t>
  </si>
  <si>
    <t>Engagements parties prenantes</t>
  </si>
  <si>
    <t>Impact social des produits / services</t>
  </si>
  <si>
    <t>Désinformation et prolifération de contenus trompeurs</t>
  </si>
  <si>
    <t>Sociétal</t>
  </si>
  <si>
    <t>Règlementation internationales</t>
  </si>
  <si>
    <t>Conflits armés</t>
  </si>
  <si>
    <t>Instabilité politique</t>
  </si>
  <si>
    <t>Géopolitique</t>
  </si>
  <si>
    <t>Volatilité des marchés financiers</t>
  </si>
  <si>
    <t>Récession économique</t>
  </si>
  <si>
    <t>Economie</t>
  </si>
  <si>
    <t>Cybersécurité</t>
  </si>
  <si>
    <t>Protection des données</t>
  </si>
  <si>
    <t>Maîtrise technologique</t>
  </si>
  <si>
    <t>Technologie</t>
  </si>
  <si>
    <t>Événements météorologiques extrêmes</t>
  </si>
  <si>
    <t xml:space="preserve">Perte de biodiversité et effondrement des écosystèmes </t>
  </si>
  <si>
    <t>Environnement</t>
  </si>
  <si>
    <t>Risque ID</t>
  </si>
  <si>
    <t>Critères d'évaluation</t>
  </si>
  <si>
    <t xml:space="preserve">Niveau </t>
  </si>
  <si>
    <t>Description</t>
  </si>
  <si>
    <t>Score</t>
  </si>
  <si>
    <t>Définition du contexte</t>
  </si>
  <si>
    <t>Aucun impact sur les opérations ou les objectifs</t>
  </si>
  <si>
    <t>Impact mineur, maîtrisable sans effort majeur</t>
  </si>
  <si>
    <t>Perturbation limitée, gérable en interne</t>
  </si>
  <si>
    <t>Menace la continuité, la conformité ou la réputation</t>
  </si>
  <si>
    <t>Echelle de gravité</t>
  </si>
  <si>
    <t>Echelle de fréquence</t>
  </si>
  <si>
    <t>Impact significatif, mobilisation nécessaire et affecte plusieurs objectifs</t>
  </si>
  <si>
    <t>Très rare</t>
  </si>
  <si>
    <t>Rare</t>
  </si>
  <si>
    <t>Possible</t>
  </si>
  <si>
    <t>Probable</t>
  </si>
  <si>
    <t>Fréquent</t>
  </si>
  <si>
    <t>Tous les 10 ans</t>
  </si>
  <si>
    <t>Tous les 8 ans</t>
  </si>
  <si>
    <t>Tous les 3 ans</t>
  </si>
  <si>
    <t>Toutes les années</t>
  </si>
  <si>
    <t>3 fois par année</t>
  </si>
  <si>
    <t>Echelle d'efficacité des mesures de mitigation</t>
  </si>
  <si>
    <t>Modérée</t>
  </si>
  <si>
    <t>Bonne</t>
  </si>
  <si>
    <t>Excellente</t>
  </si>
  <si>
    <t>Aucune mesure en place ou totalement inefficace</t>
  </si>
  <si>
    <t>Mesures en place mais peu adaptées ou peu appliquées</t>
  </si>
  <si>
    <t>Certaines mesures efficaces, mais des failles subsistent</t>
  </si>
  <si>
    <t>Mesures globalement efficaces, quelques améliorations possibles</t>
  </si>
  <si>
    <t>Mesures très efficaces, bien intégrées et suivies</t>
  </si>
  <si>
    <t>Risque initiale (F x G)</t>
  </si>
  <si>
    <t>Catégorie de risques</t>
  </si>
  <si>
    <t> </t>
  </si>
  <si>
    <t>Haute</t>
  </si>
  <si>
    <t>Modéré</t>
  </si>
  <si>
    <t>Fréquence</t>
  </si>
  <si>
    <t>Gravité</t>
  </si>
  <si>
    <t>(blank)</t>
  </si>
  <si>
    <t>Absentéisme</t>
  </si>
  <si>
    <t>Top 15 des risques résiduels</t>
  </si>
  <si>
    <r>
      <rPr>
        <sz val="18"/>
        <color rgb="FF000000"/>
        <rFont val="Source Serif 4 ExtraBold"/>
        <family val="1"/>
      </rPr>
      <t xml:space="preserve">Matrice des risques </t>
    </r>
    <r>
      <rPr>
        <b/>
        <sz val="18"/>
        <color rgb="FF000000"/>
        <rFont val="Source Serif 4 ExtraBold"/>
        <family val="1"/>
      </rPr>
      <t>INITIAUX</t>
    </r>
  </si>
  <si>
    <t>Nom du risque</t>
  </si>
  <si>
    <t>Score initial (F x G)</t>
  </si>
  <si>
    <t>Dépendance aux énergies fossiles</t>
  </si>
  <si>
    <t>Accords commerciaux</t>
  </si>
  <si>
    <t>Partenariats locaux</t>
  </si>
  <si>
    <t>Taux de change</t>
  </si>
  <si>
    <t>Boycott</t>
  </si>
  <si>
    <t>Culture d'entreprise</t>
  </si>
  <si>
    <t>Dépendance aux importations</t>
  </si>
  <si>
    <t>Baisse de la consommation</t>
  </si>
  <si>
    <t>Qualité des produits / services</t>
  </si>
  <si>
    <t xml:space="preserve">Santé et bien-être au travail </t>
  </si>
  <si>
    <t>Impact des produits/services sur l'environnement</t>
  </si>
  <si>
    <t>Evolution du business model</t>
  </si>
  <si>
    <t xml:space="preserve">Adaptation aux évolutions client </t>
  </si>
  <si>
    <t>Adoption et intégration de l'IA</t>
  </si>
  <si>
    <t xml:space="preserve">Alignement sur les attentes intergénérationnelles </t>
  </si>
  <si>
    <t>Anticipation des incertitudes internationales</t>
  </si>
  <si>
    <t>Sanction commerciale</t>
  </si>
  <si>
    <t>Dépendance de la chaîne de valeur</t>
  </si>
  <si>
    <t xml:space="preserve">Innovation </t>
  </si>
  <si>
    <t>Chaîne d'approvisionnement régional</t>
  </si>
  <si>
    <t>Stabilité politique suisse</t>
  </si>
  <si>
    <t>Relations bilatérales solides</t>
  </si>
  <si>
    <t>Ouvertures sur les marchés émergents</t>
  </si>
  <si>
    <t>Diversification stratégique</t>
  </si>
  <si>
    <t>Gestion des conflits internes</t>
  </si>
  <si>
    <t>Coopération internationale renforcée</t>
  </si>
  <si>
    <t>Opportunités dans la transition énergétique</t>
  </si>
  <si>
    <t>Diversification des revenus</t>
  </si>
  <si>
    <t>Partenariats stratégiques</t>
  </si>
  <si>
    <t>Modèle circulaire</t>
  </si>
  <si>
    <t>Stabilité fiscale et juridique</t>
  </si>
  <si>
    <t>Marché du travail qualifié</t>
  </si>
  <si>
    <t>Ecosystèmes d'innovation</t>
  </si>
  <si>
    <t>Attrait pour le "Made in Switzerland"</t>
  </si>
  <si>
    <t>Accès aux financements</t>
  </si>
  <si>
    <t>Utilisation des ressources naturelles</t>
  </si>
  <si>
    <t>Intégration de matériaux recyclés</t>
  </si>
  <si>
    <t>Économie de plateforme</t>
  </si>
  <si>
    <t>Monétisation des données</t>
  </si>
  <si>
    <t>Revenus récurrents</t>
  </si>
  <si>
    <t>Gestion de crise</t>
  </si>
  <si>
    <t>Suivi des parties prenantes</t>
  </si>
  <si>
    <t>Engagement communautaire</t>
  </si>
  <si>
    <t>Inflation maîtrisée</t>
  </si>
  <si>
    <t>Automatisation opérationnelle</t>
  </si>
  <si>
    <t>IA pour la gestion prédictive</t>
  </si>
  <si>
    <t>Taxonomie et financements verts</t>
  </si>
  <si>
    <t>Énergies renouvelables locales</t>
  </si>
  <si>
    <t>Circularité des déchets produits par les PME</t>
  </si>
  <si>
    <t>Fusion inter-PME</t>
  </si>
  <si>
    <t>Baisse des revenus / marge</t>
  </si>
  <si>
    <t>Canaux de vente</t>
  </si>
  <si>
    <t>Éthique numérique</t>
  </si>
  <si>
    <t>Relocalisation</t>
  </si>
  <si>
    <t>Robotique et automatisation industrielle</t>
  </si>
  <si>
    <t>Blockchain</t>
  </si>
  <si>
    <t>Adaptation au climat</t>
  </si>
  <si>
    <t>Économie collaborative</t>
  </si>
  <si>
    <t>Vision stratégique</t>
  </si>
  <si>
    <t>Une fois l'analyse réalisée, actualiser le tableau croisé dynamique ci-dessous:</t>
  </si>
  <si>
    <t>La matrice se met automatique à jour</t>
  </si>
  <si>
    <t>Estimer la probabilité et l'impact (fréquence x gravité)</t>
  </si>
  <si>
    <t>Liste non exhaustive de risques</t>
  </si>
  <si>
    <t>Fréquence d'occurrence (F)</t>
  </si>
  <si>
    <t>Gravité d'impact (G)</t>
  </si>
  <si>
    <t>Efficacité des mesures (NEM)</t>
  </si>
  <si>
    <t>Risque résiduel (F x G x 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</si>
</sst>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0"/>
      <color theme="1"/>
      <name val="Source Sans 3"/>
      <family val="2"/>
    </font>
    <font>
      <sz val="8"/>
      <name val="Aptos Narrow"/>
      <family val="2"/>
      <scheme val="minor"/>
    </font>
    <font>
      <b/>
      <sz val="11"/>
      <color theme="1"/>
      <name val="Source Sans 3"/>
      <family val="2"/>
    </font>
    <font>
      <b/>
      <sz val="14"/>
      <color theme="1"/>
      <name val="Source Serif 4 ExtraBold"/>
      <family val="1"/>
    </font>
    <font>
      <b/>
      <sz val="18"/>
      <color theme="1"/>
      <name val="Source Serif 4 ExtraBold"/>
      <family val="1"/>
    </font>
    <font>
      <sz val="11"/>
      <color theme="0"/>
      <name val="Source Sans 3"/>
      <family val="2"/>
    </font>
    <font>
      <sz val="10"/>
      <color rgb="FF403F40"/>
      <name val="Source Sans 3"/>
      <family val="2"/>
    </font>
    <font>
      <b/>
      <sz val="10"/>
      <color rgb="FF403F40"/>
      <name val="Source Sans 3"/>
      <family val="2"/>
    </font>
    <font>
      <sz val="18"/>
      <color rgb="FF000000"/>
      <name val="Source Serif 4 ExtraBold"/>
      <family val="1"/>
    </font>
    <font>
      <b/>
      <sz val="18"/>
      <color rgb="FF000000"/>
      <name val="Source Serif 4 ExtraBold"/>
      <family val="1"/>
    </font>
    <font>
      <b/>
      <sz val="11"/>
      <color rgb="FF404040"/>
      <name val="Source Sans 3"/>
      <family val="2"/>
    </font>
    <font>
      <sz val="10"/>
      <color rgb="FF000000"/>
      <name val="Source Sans 3"/>
      <family val="2"/>
    </font>
    <font>
      <sz val="10"/>
      <color rgb="FF404040"/>
      <name val="Source Sans 3"/>
      <family val="2"/>
    </font>
    <font>
      <b/>
      <sz val="10"/>
      <color rgb="FF404040"/>
      <name val="Source Sans 3"/>
      <family val="2"/>
    </font>
    <font>
      <sz val="10"/>
      <color rgb="FFFFFFFF"/>
      <name val="Source Sans 3"/>
      <family val="2"/>
    </font>
    <font>
      <i/>
      <sz val="10"/>
      <color rgb="FFA6A6A6"/>
      <name val="Source Sans 3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403F4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5F4F3"/>
        <bgColor indexed="64"/>
      </patternFill>
    </fill>
    <fill>
      <patternFill patternType="solid">
        <fgColor rgb="FFE4E4EC"/>
        <bgColor indexed="64"/>
      </patternFill>
    </fill>
    <fill>
      <patternFill patternType="solid">
        <fgColor rgb="FFE6F1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C80F"/>
        <bgColor rgb="FF000000"/>
      </patternFill>
    </fill>
    <fill>
      <patternFill patternType="solid">
        <fgColor rgb="FFFB5A56"/>
        <bgColor rgb="FF000000"/>
      </patternFill>
    </fill>
    <fill>
      <patternFill patternType="solid">
        <fgColor rgb="FF01B1A3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hair">
        <color rgb="FF403F4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rgb="FF403F40"/>
      </top>
      <bottom style="hair">
        <color indexed="64"/>
      </bottom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4" borderId="0" xfId="0" applyFont="1" applyFill="1" applyAlignment="1">
      <alignment horizontal="left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5" borderId="0" xfId="0" applyFont="1" applyFill="1"/>
    <xf numFmtId="0" fontId="7" fillId="6" borderId="0" xfId="0" applyFont="1" applyFill="1"/>
    <xf numFmtId="0" fontId="7" fillId="7" borderId="0" xfId="0" applyFont="1" applyFill="1"/>
    <xf numFmtId="0" fontId="6" fillId="4" borderId="0" xfId="0" applyFont="1" applyFill="1"/>
    <xf numFmtId="0" fontId="7" fillId="0" borderId="3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 vertical="center" readingOrder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3" borderId="0" xfId="0" applyFont="1" applyFill="1"/>
    <xf numFmtId="0" fontId="10" fillId="2" borderId="0" xfId="0" applyFont="1" applyFill="1"/>
    <xf numFmtId="0" fontId="11" fillId="8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8" borderId="0" xfId="0" applyFont="1" applyFill="1"/>
    <xf numFmtId="0" fontId="1" fillId="2" borderId="0" xfId="0" applyFont="1" applyFill="1" applyAlignment="1">
      <alignment vertical="center"/>
    </xf>
    <xf numFmtId="0" fontId="12" fillId="8" borderId="0" xfId="0" applyFont="1" applyFill="1"/>
    <xf numFmtId="0" fontId="13" fillId="8" borderId="0" xfId="0" applyFont="1" applyFill="1"/>
    <xf numFmtId="0" fontId="15" fillId="10" borderId="0" xfId="0" applyFont="1" applyFill="1"/>
    <xf numFmtId="0" fontId="13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5" fillId="9" borderId="0" xfId="0" applyFont="1" applyFill="1"/>
    <xf numFmtId="0" fontId="15" fillId="11" borderId="0" xfId="0" applyFont="1" applyFill="1"/>
    <xf numFmtId="0" fontId="1" fillId="7" borderId="0" xfId="0" applyFont="1" applyFill="1" applyAlignment="1">
      <alignment horizontal="center"/>
    </xf>
    <xf numFmtId="0" fontId="14" fillId="8" borderId="7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 wrapText="1"/>
    </xf>
    <xf numFmtId="9" fontId="16" fillId="8" borderId="12" xfId="0" applyNumberFormat="1" applyFont="1" applyFill="1" applyBorder="1" applyAlignment="1">
      <alignment horizontal="center" vertical="center"/>
    </xf>
    <xf numFmtId="9" fontId="16" fillId="8" borderId="13" xfId="0" applyNumberFormat="1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 textRotation="90"/>
    </xf>
    <xf numFmtId="0" fontId="14" fillId="10" borderId="10" xfId="0" applyFont="1" applyFill="1" applyBorder="1" applyAlignment="1">
      <alignment horizontal="center" vertical="center" wrapText="1"/>
    </xf>
    <xf numFmtId="0" fontId="13" fillId="8" borderId="0" xfId="0" applyFont="1" applyFill="1"/>
    <xf numFmtId="0" fontId="7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0" fillId="9" borderId="10" xfId="0" applyFont="1" applyFill="1" applyBorder="1" applyAlignment="1">
      <alignment horizontal="center" vertical="center"/>
    </xf>
    <xf numFmtId="0" fontId="0" fillId="11" borderId="10" xfId="0" applyFont="1" applyFill="1" applyBorder="1" applyAlignment="1">
      <alignment horizontal="center" vertical="center"/>
    </xf>
    <xf numFmtId="0" fontId="0" fillId="9" borderId="10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/>
    </xf>
    <xf numFmtId="0" fontId="0" fillId="11" borderId="10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/>
    </xf>
    <xf numFmtId="0" fontId="0" fillId="9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pivotButton="1" applyFont="1" applyAlignment="1">
      <alignment vertical="center"/>
    </xf>
    <xf numFmtId="0" fontId="1" fillId="0" borderId="0" xfId="0" applyNumberFormat="1" applyFont="1" applyAlignment="1">
      <alignment vertical="center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numFmt numFmtId="0" formatCode="General"/>
      <fill>
        <patternFill patternType="solid">
          <fgColor indexed="64"/>
          <bgColor rgb="FFE6F1E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Source Sans 3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Source Sans 3"/>
        <family val="2"/>
        <scheme val="none"/>
      </font>
      <numFmt numFmtId="0" formatCode="General"/>
      <fill>
        <patternFill>
          <fgColor indexed="64"/>
          <bgColor rgb="FFE6F1E4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Source Sans 3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Source Sans 3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Source Sans 3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Source Sans 3"/>
        <family val="2"/>
        <scheme val="none"/>
      </font>
      <numFmt numFmtId="0" formatCode="General"/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Source Sans 3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3"/>
        <family val="2"/>
        <scheme val="none"/>
      </font>
      <fill>
        <patternFill patternType="solid">
          <fgColor indexed="64"/>
          <bgColor rgb="FF403F40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Source Sans 3"/>
        <family val="2"/>
        <scheme val="none"/>
      </font>
    </dxf>
    <dxf>
      <font>
        <name val="Source Sans 3"/>
        <family val="2"/>
        <scheme val="none"/>
      </font>
    </dxf>
    <dxf>
      <font>
        <name val="Source Sans 3"/>
        <family val="2"/>
        <scheme val="none"/>
      </font>
    </dxf>
    <dxf>
      <font>
        <name val="Source Sans 3"/>
        <family val="2"/>
        <scheme val="none"/>
      </font>
    </dxf>
    <dxf>
      <font>
        <name val="Source Sans 3"/>
        <family val="2"/>
        <scheme val="none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font>
        <color theme="0"/>
        <name val="Source Sans 3"/>
        <scheme val="none"/>
      </font>
      <fill>
        <patternFill patternType="solid">
          <fgColor indexed="64"/>
          <bgColor rgb="FF403F40"/>
        </patternFill>
      </fill>
    </dxf>
  </dxfs>
  <tableStyles count="0" defaultTableStyle="TableStyleMedium2" defaultPivotStyle="PivotStyleLight16"/>
  <colors>
    <mruColors>
      <color rgb="FFE6F1E4"/>
      <color rgb="FFE4E4EC"/>
      <color rgb="FFB2D1C9"/>
      <color rgb="FFE89760"/>
      <color rgb="FF676899"/>
      <color rgb="FF403F40"/>
      <color rgb="FFF5F4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1</xdr:row>
      <xdr:rowOff>38100</xdr:rowOff>
    </xdr:from>
    <xdr:to>
      <xdr:col>11</xdr:col>
      <xdr:colOff>679449</xdr:colOff>
      <xdr:row>27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4E60BA-5C8C-4AC2-A674-6DF3CEBD6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49" y="228600"/>
          <a:ext cx="8737600" cy="49149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514349</xdr:colOff>
      <xdr:row>0</xdr:row>
      <xdr:rowOff>0</xdr:rowOff>
    </xdr:from>
    <xdr:to>
      <xdr:col>24</xdr:col>
      <xdr:colOff>234952</xdr:colOff>
      <xdr:row>28</xdr:row>
      <xdr:rowOff>80964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D1CF24-8228-2022-9C49-13AA9FB7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49" y="0"/>
          <a:ext cx="9626603" cy="541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15</xdr:row>
      <xdr:rowOff>152400</xdr:rowOff>
    </xdr:from>
    <xdr:to>
      <xdr:col>5</xdr:col>
      <xdr:colOff>381000</xdr:colOff>
      <xdr:row>17</xdr:row>
      <xdr:rowOff>19050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8DA88BC4-D02E-4AE6-B554-82FFB7237372}"/>
            </a:ext>
            <a:ext uri="{147F2762-F138-4A5C-976F-8EAC2B608ADB}">
              <a16:predDERef xmlns:a16="http://schemas.microsoft.com/office/drawing/2014/main" pred="{3C5AC0CA-0818-636B-6078-45372D68D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4714875"/>
          <a:ext cx="2628900" cy="257175"/>
        </a:xfrm>
        <a:prstGeom prst="rect">
          <a:avLst/>
        </a:prstGeom>
      </xdr:spPr>
    </xdr:pic>
    <xdr:clientData/>
  </xdr:twoCellAnchor>
  <xdr:twoCellAnchor editAs="oneCell">
    <xdr:from>
      <xdr:col>5</xdr:col>
      <xdr:colOff>1152525</xdr:colOff>
      <xdr:row>15</xdr:row>
      <xdr:rowOff>152400</xdr:rowOff>
    </xdr:from>
    <xdr:to>
      <xdr:col>7</xdr:col>
      <xdr:colOff>1323975</xdr:colOff>
      <xdr:row>17</xdr:row>
      <xdr:rowOff>19050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C447334D-10D3-41DB-99B4-61292C3328A7}"/>
            </a:ext>
            <a:ext uri="{147F2762-F138-4A5C-976F-8EAC2B608ADB}">
              <a16:predDERef xmlns:a16="http://schemas.microsoft.com/office/drawing/2014/main" pred="{9053E658-03F6-3511-DEAC-79392029A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6300" y="4714875"/>
          <a:ext cx="2876550" cy="2571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4</xdr:row>
      <xdr:rowOff>19050</xdr:rowOff>
    </xdr:from>
    <xdr:to>
      <xdr:col>1</xdr:col>
      <xdr:colOff>476250</xdr:colOff>
      <xdr:row>7</xdr:row>
      <xdr:rowOff>180975</xdr:rowOff>
    </xdr:to>
    <xdr:pic>
      <xdr:nvPicPr>
        <xdr:cNvPr id="4" name="Image 5">
          <a:extLst>
            <a:ext uri="{FF2B5EF4-FFF2-40B4-BE49-F238E27FC236}">
              <a16:creationId xmlns:a16="http://schemas.microsoft.com/office/drawing/2014/main" id="{9113BE82-60FF-4A4B-AF70-6124B1AEF281}"/>
            </a:ext>
            <a:ext uri="{147F2762-F138-4A5C-976F-8EAC2B608ADB}">
              <a16:predDERef xmlns:a16="http://schemas.microsoft.com/office/drawing/2014/main" pred="{DD706E80-E2FB-3B4D-D2C2-09334205F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876300"/>
          <a:ext cx="25717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11</xdr:row>
      <xdr:rowOff>38100</xdr:rowOff>
    </xdr:from>
    <xdr:to>
      <xdr:col>1</xdr:col>
      <xdr:colOff>476250</xdr:colOff>
      <xdr:row>13</xdr:row>
      <xdr:rowOff>247650</xdr:rowOff>
    </xdr:to>
    <xdr:pic>
      <xdr:nvPicPr>
        <xdr:cNvPr id="5" name="Image 6">
          <a:extLst>
            <a:ext uri="{FF2B5EF4-FFF2-40B4-BE49-F238E27FC236}">
              <a16:creationId xmlns:a16="http://schemas.microsoft.com/office/drawing/2014/main" id="{F1363CA6-C479-4E00-8EE2-2D046B502D72}"/>
            </a:ext>
            <a:ext uri="{147F2762-F138-4A5C-976F-8EAC2B608ADB}">
              <a16:predDERef xmlns:a16="http://schemas.microsoft.com/office/drawing/2014/main" pred="{DD9C1855-2876-3064-D951-00ED7676D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9575" y="3362325"/>
          <a:ext cx="257175" cy="914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ssandra Chezzi" refreshedDate="45973.412477430553" createdVersion="8" refreshedVersion="8" minRefreshableVersion="3" recordCount="30" xr:uid="{13DBB933-8A8D-4E37-A5D2-7A7456D4C4E9}">
  <cacheSource type="worksheet">
    <worksheetSource name="Table1"/>
  </cacheSource>
  <cacheFields count="10">
    <cacheField name="Risque ID" numFmtId="0">
      <sharedItems/>
    </cacheField>
    <cacheField name="Risque" numFmtId="0">
      <sharedItems containsNonDate="0" containsBlank="1" count="8">
        <m/>
        <s v="IA" u="1"/>
        <s v="Business Model" u="1"/>
        <s v="Cyber" u="1"/>
        <s v="Gouvernance" u="1"/>
        <s v="Perte client" u="1"/>
        <s v="Baisse CA" u="1"/>
        <s v="Absentéisme" u="1"/>
      </sharedItems>
    </cacheField>
    <cacheField name="Catégorie" numFmtId="0">
      <sharedItems containsNonDate="0" containsString="0" containsBlank="1"/>
    </cacheField>
    <cacheField name="Responsable interne" numFmtId="0">
      <sharedItems containsNonDate="0" containsString="0" containsBlank="1"/>
    </cacheField>
    <cacheField name="Fréquence d'occurrence (F)" numFmtId="0">
      <sharedItems containsNonDate="0" containsString="0" containsBlank="1"/>
    </cacheField>
    <cacheField name="Gravité d'impact (G)" numFmtId="0">
      <sharedItems containsNonDate="0" containsString="0" containsBlank="1"/>
    </cacheField>
    <cacheField name="Risque initiale (F x G)" numFmtId="0">
      <sharedItems/>
    </cacheField>
    <cacheField name="Mesures de traitement" numFmtId="0">
      <sharedItems containsNonDate="0" containsString="0" containsBlank="1"/>
    </cacheField>
    <cacheField name="Efficacité des mesures (NEM)" numFmtId="0">
      <sharedItems containsNonDate="0" containsString="0" containsBlank="1"/>
    </cacheField>
    <cacheField name="Risque résiduel (F x G x NEM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ID001"/>
    <x v="0"/>
    <m/>
    <m/>
    <m/>
    <m/>
    <s v=""/>
    <m/>
    <m/>
    <s v=""/>
  </r>
  <r>
    <s v="ID002"/>
    <x v="0"/>
    <m/>
    <m/>
    <m/>
    <m/>
    <s v=""/>
    <m/>
    <m/>
    <s v=""/>
  </r>
  <r>
    <s v="ID003"/>
    <x v="0"/>
    <m/>
    <m/>
    <m/>
    <m/>
    <s v=""/>
    <m/>
    <m/>
    <s v=""/>
  </r>
  <r>
    <s v="ID004"/>
    <x v="0"/>
    <m/>
    <m/>
    <m/>
    <m/>
    <s v=""/>
    <m/>
    <m/>
    <s v=""/>
  </r>
  <r>
    <s v="ID005"/>
    <x v="0"/>
    <m/>
    <m/>
    <m/>
    <m/>
    <s v=""/>
    <m/>
    <m/>
    <s v=""/>
  </r>
  <r>
    <s v="ID006"/>
    <x v="0"/>
    <m/>
    <m/>
    <m/>
    <m/>
    <s v=""/>
    <m/>
    <m/>
    <s v=""/>
  </r>
  <r>
    <s v="ID007"/>
    <x v="0"/>
    <m/>
    <m/>
    <m/>
    <m/>
    <s v=""/>
    <m/>
    <m/>
    <s v=""/>
  </r>
  <r>
    <s v="ID008"/>
    <x v="0"/>
    <m/>
    <m/>
    <m/>
    <m/>
    <s v=""/>
    <m/>
    <m/>
    <s v=""/>
  </r>
  <r>
    <s v="ID009"/>
    <x v="0"/>
    <m/>
    <m/>
    <m/>
    <m/>
    <s v=""/>
    <m/>
    <m/>
    <s v=""/>
  </r>
  <r>
    <s v="ID010"/>
    <x v="0"/>
    <m/>
    <m/>
    <m/>
    <m/>
    <s v=""/>
    <m/>
    <m/>
    <s v=""/>
  </r>
  <r>
    <s v="ID011"/>
    <x v="0"/>
    <m/>
    <m/>
    <m/>
    <m/>
    <s v=""/>
    <m/>
    <m/>
    <s v=""/>
  </r>
  <r>
    <s v="ID012"/>
    <x v="0"/>
    <m/>
    <m/>
    <m/>
    <m/>
    <s v=""/>
    <m/>
    <m/>
    <s v=""/>
  </r>
  <r>
    <s v="ID013"/>
    <x v="0"/>
    <m/>
    <m/>
    <m/>
    <m/>
    <s v=""/>
    <m/>
    <m/>
    <s v=""/>
  </r>
  <r>
    <s v="ID014"/>
    <x v="0"/>
    <m/>
    <m/>
    <m/>
    <m/>
    <s v=""/>
    <m/>
    <m/>
    <s v=""/>
  </r>
  <r>
    <s v="ID015"/>
    <x v="0"/>
    <m/>
    <m/>
    <m/>
    <m/>
    <s v=""/>
    <m/>
    <m/>
    <s v=""/>
  </r>
  <r>
    <s v="ID016"/>
    <x v="0"/>
    <m/>
    <m/>
    <m/>
    <m/>
    <s v=""/>
    <m/>
    <m/>
    <s v=""/>
  </r>
  <r>
    <s v="ID017"/>
    <x v="0"/>
    <m/>
    <m/>
    <m/>
    <m/>
    <s v=""/>
    <m/>
    <m/>
    <s v=""/>
  </r>
  <r>
    <s v="ID018"/>
    <x v="0"/>
    <m/>
    <m/>
    <m/>
    <m/>
    <s v=""/>
    <m/>
    <m/>
    <s v=""/>
  </r>
  <r>
    <s v="ID019"/>
    <x v="0"/>
    <m/>
    <m/>
    <m/>
    <m/>
    <s v=""/>
    <m/>
    <m/>
    <s v=""/>
  </r>
  <r>
    <s v="ID020"/>
    <x v="0"/>
    <m/>
    <m/>
    <m/>
    <m/>
    <s v=""/>
    <m/>
    <m/>
    <s v=""/>
  </r>
  <r>
    <s v="ID021"/>
    <x v="0"/>
    <m/>
    <m/>
    <m/>
    <m/>
    <s v=""/>
    <m/>
    <m/>
    <s v=""/>
  </r>
  <r>
    <s v="ID022"/>
    <x v="0"/>
    <m/>
    <m/>
    <m/>
    <m/>
    <s v=""/>
    <m/>
    <m/>
    <s v=""/>
  </r>
  <r>
    <s v="ID023"/>
    <x v="0"/>
    <m/>
    <m/>
    <m/>
    <m/>
    <s v=""/>
    <m/>
    <m/>
    <s v=""/>
  </r>
  <r>
    <s v="ID024"/>
    <x v="0"/>
    <m/>
    <m/>
    <m/>
    <m/>
    <s v=""/>
    <m/>
    <m/>
    <s v=""/>
  </r>
  <r>
    <s v="ID025"/>
    <x v="0"/>
    <m/>
    <m/>
    <m/>
    <m/>
    <s v=""/>
    <m/>
    <m/>
    <s v=""/>
  </r>
  <r>
    <s v="ID026"/>
    <x v="0"/>
    <m/>
    <m/>
    <m/>
    <m/>
    <s v=""/>
    <m/>
    <m/>
    <s v=""/>
  </r>
  <r>
    <s v="ID027"/>
    <x v="0"/>
    <m/>
    <m/>
    <m/>
    <m/>
    <s v=""/>
    <m/>
    <m/>
    <s v=""/>
  </r>
  <r>
    <s v="ID028"/>
    <x v="0"/>
    <m/>
    <m/>
    <m/>
    <m/>
    <s v=""/>
    <m/>
    <m/>
    <s v=""/>
  </r>
  <r>
    <s v="ID029"/>
    <x v="0"/>
    <m/>
    <m/>
    <m/>
    <m/>
    <s v=""/>
    <m/>
    <m/>
    <s v=""/>
  </r>
  <r>
    <s v="ID030"/>
    <x v="0"/>
    <m/>
    <m/>
    <m/>
    <m/>
    <s v=""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9744B2-DC45-4E1E-AA29-467F948D563A}" name="PivotTable1" cacheId="4" applyNumberFormats="0" applyBorderFormats="0" applyFontFormats="0" applyPatternFormats="0" applyAlignmentFormats="0" applyWidthHeightFormats="1" dataCaption="Values" showMissing="0" updatedVersion="8" minRefreshableVersion="3" useAutoFormatting="1" rowGrandTotals="0" itemPrintTitles="1" createdVersion="8" indent="0" outline="1" outlineData="1" multipleFieldFilters="0" rowHeaderCaption="Nom du risque">
  <location ref="O5:P6" firstHeaderRow="1" firstDataRow="1" firstDataCol="1"/>
  <pivotFields count="10">
    <pivotField showAll="0"/>
    <pivotField axis="axisRow" showAll="0">
      <items count="9">
        <item x="0"/>
        <item m="1" x="1"/>
        <item m="1" x="2"/>
        <item m="1" x="3"/>
        <item m="1" x="4"/>
        <item m="1" x="5"/>
        <item m="1" x="6"/>
        <item m="1" x="7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1"/>
  </rowFields>
  <rowItems count="1">
    <i>
      <x/>
    </i>
  </rowItems>
  <colItems count="1">
    <i/>
  </colItems>
  <dataFields count="1">
    <dataField name="Score initial (F x G)" fld="6" baseField="0" baseItem="0"/>
  </dataFields>
  <formats count="17">
    <format dxfId="2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1" type="button" dataOnly="0" labelOnly="1" outline="0" axis="axisRow" fieldPosition="0"/>
    </format>
    <format dxfId="24">
      <pivotArea dataOnly="0" labelOnly="1" fieldPosition="0">
        <references count="1">
          <reference field="1" count="0"/>
        </references>
      </pivotArea>
    </format>
    <format dxfId="2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1" type="button" dataOnly="0" labelOnly="1" outline="0" axis="axisRow" fieldPosition="0"/>
    </format>
    <format dxfId="19">
      <pivotArea dataOnly="0" labelOnly="1" fieldPosition="0">
        <references count="1">
          <reference field="1" count="0"/>
        </references>
      </pivotArea>
    </format>
    <format dxfId="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1" type="button" dataOnly="0" labelOnly="1" outline="0" axis="axisRow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A26650-F612-45BA-BB7E-2E7CC1767F0C}" name="Table1" displayName="Table1" ref="A1:J31" totalsRowShown="0" headerRowDxfId="12" dataDxfId="11" tableBorderDxfId="10">
  <tableColumns count="10">
    <tableColumn id="1" xr3:uid="{D14E5811-32DA-4B24-BD7A-62BF6E0D7D0C}" name="Risque ID" dataDxfId="9">
      <calculatedColumnFormula>"ID"&amp;TEXT(ROW()-1,"000")</calculatedColumnFormula>
    </tableColumn>
    <tableColumn id="2" xr3:uid="{DB7B17FF-C7FC-465C-BC9A-D69C004113DD}" name="Risque" dataDxfId="8"/>
    <tableColumn id="3" xr3:uid="{871C3FF6-B2E6-400E-B137-3B9787937A1D}" name="Catégorie" dataDxfId="7"/>
    <tableColumn id="11" xr3:uid="{FB6C3FBD-5C60-4E9D-8BC7-8BBAABF6BEC4}" name="Responsable interne" dataDxfId="6"/>
    <tableColumn id="6" xr3:uid="{0E50539A-05BE-4A5A-BA02-62CE6CA4E93A}" name="Fréquence d'occurrence (F)" dataDxfId="5"/>
    <tableColumn id="4" xr3:uid="{633CF3F8-26A6-47E6-842D-337E68B954E5}" name="Gravité d'impact (G)" dataDxfId="4"/>
    <tableColumn id="7" xr3:uid="{CA97EA57-7864-4DF3-B7F5-AFFD3BA99ABE}" name="Risque initiale (F x G)" dataDxfId="3">
      <calculatedColumnFormula>IFERROR(VLOOKUP(Table1[[#This Row],[Fréquence d''occurrence (F)]],'Mode d''emploi'!$B$20:$C$24,2,0)*VLOOKUP(Table1[[#This Row],[Gravité d''impact (G)]],'Mode d''emploi'!$B$28:$D$32,2,0),"")</calculatedColumnFormula>
    </tableColumn>
    <tableColumn id="9" xr3:uid="{8B763CA8-8E14-45B7-A686-B7BD409CEB9E}" name="Mesures de traitement" dataDxfId="2"/>
    <tableColumn id="16" xr3:uid="{36B4D61A-0AD2-4FB9-980D-B482AE79E6BE}" name="Efficacité des mesures (NEM)" dataDxfId="1"/>
    <tableColumn id="17" xr3:uid="{50CEF02A-F6B5-4539-A728-23FED70DAF2A}" name="Risque résiduel (F x G x NEM)" dataDxfId="0">
      <calculatedColumnFormula>IFERROR(VLOOKUP(Table1[[#This Row],[Efficacité des mesures (NEM)]],'Mode d''emploi'!$B$36:$C$40,2,0)*Table1[[#This Row],[Risque initiale (F x G)]],"")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2285-82A3-4B95-8ADB-593B7B8351EB}">
  <sheetPr>
    <tabColor rgb="FF676899"/>
  </sheetPr>
  <dimension ref="B2:O40"/>
  <sheetViews>
    <sheetView showGridLines="0" workbookViewId="0">
      <selection activeCell="B16" sqref="B16"/>
    </sheetView>
  </sheetViews>
  <sheetFormatPr defaultColWidth="9.140625" defaultRowHeight="14.25" x14ac:dyDescent="0.3"/>
  <cols>
    <col min="1" max="1" width="9.140625" style="1"/>
    <col min="2" max="2" width="12.85546875" style="1" customWidth="1"/>
    <col min="3" max="3" width="20.42578125" style="1" customWidth="1"/>
    <col min="4" max="4" width="57" style="1" bestFit="1" customWidth="1"/>
    <col min="5" max="5" width="15.85546875" style="1" customWidth="1"/>
    <col min="6" max="6" width="12.85546875" style="1" customWidth="1"/>
    <col min="7" max="7" width="21" style="1" bestFit="1" customWidth="1"/>
    <col min="8" max="8" width="27.140625" style="1" customWidth="1"/>
    <col min="9" max="10" width="9.140625" style="1"/>
    <col min="11" max="11" width="23.28515625" style="1" bestFit="1" customWidth="1"/>
    <col min="12" max="16384" width="9.140625" style="1"/>
  </cols>
  <sheetData>
    <row r="2" spans="2:15" ht="24.75" x14ac:dyDescent="0.45">
      <c r="B2" s="5" t="s">
        <v>18</v>
      </c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4" spans="2:15" ht="16.5" x14ac:dyDescent="0.35">
      <c r="B4" s="16" t="s">
        <v>10</v>
      </c>
      <c r="C4" s="16"/>
      <c r="D4" s="6" t="s">
        <v>13</v>
      </c>
    </row>
    <row r="5" spans="2:15" ht="18.75" customHeight="1" x14ac:dyDescent="0.3">
      <c r="B5" s="56">
        <v>1</v>
      </c>
      <c r="C5" s="59" t="s">
        <v>54</v>
      </c>
      <c r="D5" s="13" t="s">
        <v>8</v>
      </c>
    </row>
    <row r="6" spans="2:15" ht="18.75" customHeight="1" x14ac:dyDescent="0.3">
      <c r="B6" s="56"/>
      <c r="C6" s="59"/>
      <c r="D6" s="13" t="s">
        <v>9</v>
      </c>
    </row>
    <row r="7" spans="2:15" ht="18.75" customHeight="1" x14ac:dyDescent="0.3">
      <c r="B7" s="57">
        <v>2</v>
      </c>
      <c r="C7" s="58" t="s">
        <v>14</v>
      </c>
      <c r="D7" s="14" t="s">
        <v>11</v>
      </c>
    </row>
    <row r="8" spans="2:15" ht="18.75" customHeight="1" x14ac:dyDescent="0.3">
      <c r="B8" s="57"/>
      <c r="C8" s="58"/>
      <c r="D8" s="14" t="s">
        <v>12</v>
      </c>
    </row>
    <row r="9" spans="2:15" ht="18.75" customHeight="1" x14ac:dyDescent="0.3">
      <c r="B9" s="57"/>
      <c r="C9" s="58"/>
      <c r="D9" s="14" t="s">
        <v>155</v>
      </c>
    </row>
    <row r="10" spans="2:15" ht="18.75" customHeight="1" x14ac:dyDescent="0.3">
      <c r="B10" s="55">
        <v>3</v>
      </c>
      <c r="C10" s="54" t="s">
        <v>15</v>
      </c>
      <c r="D10" s="15" t="s">
        <v>19</v>
      </c>
    </row>
    <row r="11" spans="2:15" ht="18.75" customHeight="1" x14ac:dyDescent="0.3">
      <c r="B11" s="55"/>
      <c r="C11" s="54"/>
      <c r="D11" s="15" t="s">
        <v>16</v>
      </c>
    </row>
    <row r="12" spans="2:15" ht="18.75" customHeight="1" x14ac:dyDescent="0.3">
      <c r="B12" s="55"/>
      <c r="C12" s="54"/>
      <c r="D12" s="15" t="s">
        <v>17</v>
      </c>
    </row>
    <row r="16" spans="2:15" ht="24.75" x14ac:dyDescent="0.45">
      <c r="B16" s="5" t="s">
        <v>50</v>
      </c>
      <c r="C16" s="4"/>
      <c r="D16" s="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8" spans="2:7" ht="16.5" x14ac:dyDescent="0.35">
      <c r="B18" s="2" t="s">
        <v>60</v>
      </c>
      <c r="G18" s="2" t="s">
        <v>82</v>
      </c>
    </row>
    <row r="19" spans="2:7" ht="16.5" x14ac:dyDescent="0.35">
      <c r="B19" s="16" t="s">
        <v>51</v>
      </c>
      <c r="C19" s="18" t="s">
        <v>53</v>
      </c>
      <c r="D19" s="6" t="s">
        <v>52</v>
      </c>
      <c r="G19" s="10" t="s">
        <v>22</v>
      </c>
    </row>
    <row r="20" spans="2:7" x14ac:dyDescent="0.3">
      <c r="B20" s="9" t="s">
        <v>62</v>
      </c>
      <c r="C20" s="8">
        <v>1</v>
      </c>
      <c r="D20" s="10" t="s">
        <v>67</v>
      </c>
      <c r="G20" s="10" t="s">
        <v>41</v>
      </c>
    </row>
    <row r="21" spans="2:7" x14ac:dyDescent="0.3">
      <c r="B21" s="10" t="s">
        <v>63</v>
      </c>
      <c r="C21" s="8">
        <v>2</v>
      </c>
      <c r="D21" s="10" t="s">
        <v>68</v>
      </c>
      <c r="G21" s="10" t="s">
        <v>48</v>
      </c>
    </row>
    <row r="22" spans="2:7" x14ac:dyDescent="0.3">
      <c r="B22" s="9" t="s">
        <v>64</v>
      </c>
      <c r="C22" s="8">
        <v>3</v>
      </c>
      <c r="D22" s="10" t="s">
        <v>69</v>
      </c>
      <c r="G22" s="10" t="s">
        <v>38</v>
      </c>
    </row>
    <row r="23" spans="2:7" x14ac:dyDescent="0.3">
      <c r="B23" s="10" t="s">
        <v>65</v>
      </c>
      <c r="C23" s="8">
        <v>4</v>
      </c>
      <c r="D23" s="10" t="s">
        <v>70</v>
      </c>
      <c r="G23" s="12" t="s">
        <v>28</v>
      </c>
    </row>
    <row r="24" spans="2:7" x14ac:dyDescent="0.3">
      <c r="B24" s="9" t="s">
        <v>66</v>
      </c>
      <c r="C24" s="17">
        <v>5</v>
      </c>
      <c r="D24" s="12" t="s">
        <v>71</v>
      </c>
      <c r="G24" s="10" t="s">
        <v>34</v>
      </c>
    </row>
    <row r="25" spans="2:7" x14ac:dyDescent="0.3">
      <c r="G25" s="10" t="s">
        <v>45</v>
      </c>
    </row>
    <row r="26" spans="2:7" ht="16.5" x14ac:dyDescent="0.35">
      <c r="B26" s="2" t="s">
        <v>59</v>
      </c>
    </row>
    <row r="27" spans="2:7" ht="16.5" x14ac:dyDescent="0.35">
      <c r="B27" s="16" t="s">
        <v>51</v>
      </c>
      <c r="C27" s="18" t="s">
        <v>53</v>
      </c>
      <c r="D27" s="6" t="s">
        <v>52</v>
      </c>
    </row>
    <row r="28" spans="2:7" x14ac:dyDescent="0.3">
      <c r="B28" s="9" t="s">
        <v>3</v>
      </c>
      <c r="C28" s="8">
        <v>1</v>
      </c>
      <c r="D28" s="10" t="s">
        <v>55</v>
      </c>
    </row>
    <row r="29" spans="2:7" x14ac:dyDescent="0.3">
      <c r="B29" s="10" t="s">
        <v>2</v>
      </c>
      <c r="C29" s="8">
        <v>2</v>
      </c>
      <c r="D29" s="10" t="s">
        <v>56</v>
      </c>
    </row>
    <row r="30" spans="2:7" x14ac:dyDescent="0.3">
      <c r="B30" s="9" t="s">
        <v>4</v>
      </c>
      <c r="C30" s="8">
        <v>3</v>
      </c>
      <c r="D30" s="10" t="s">
        <v>57</v>
      </c>
    </row>
    <row r="31" spans="2:7" x14ac:dyDescent="0.3">
      <c r="B31" s="10" t="s">
        <v>5</v>
      </c>
      <c r="C31" s="8">
        <v>4</v>
      </c>
      <c r="D31" s="10" t="s">
        <v>61</v>
      </c>
    </row>
    <row r="32" spans="2:7" x14ac:dyDescent="0.3">
      <c r="B32" s="11" t="s">
        <v>7</v>
      </c>
      <c r="C32" s="17">
        <v>5</v>
      </c>
      <c r="D32" s="12" t="s">
        <v>58</v>
      </c>
    </row>
    <row r="33" spans="2:4" x14ac:dyDescent="0.3">
      <c r="B33" s="22"/>
      <c r="C33" s="23"/>
      <c r="D33" s="24"/>
    </row>
    <row r="34" spans="2:4" ht="16.5" x14ac:dyDescent="0.35">
      <c r="B34" s="2" t="s">
        <v>72</v>
      </c>
    </row>
    <row r="35" spans="2:4" ht="16.5" x14ac:dyDescent="0.35">
      <c r="B35" s="16" t="s">
        <v>51</v>
      </c>
      <c r="C35" s="18" t="s">
        <v>53</v>
      </c>
      <c r="D35" s="6" t="s">
        <v>52</v>
      </c>
    </row>
    <row r="36" spans="2:4" x14ac:dyDescent="0.3">
      <c r="B36" s="9" t="s">
        <v>3</v>
      </c>
      <c r="C36" s="8">
        <v>1</v>
      </c>
      <c r="D36" s="10" t="s">
        <v>76</v>
      </c>
    </row>
    <row r="37" spans="2:4" x14ac:dyDescent="0.3">
      <c r="B37" s="10" t="s">
        <v>2</v>
      </c>
      <c r="C37" s="8">
        <v>0.8</v>
      </c>
      <c r="D37" s="10" t="s">
        <v>77</v>
      </c>
    </row>
    <row r="38" spans="2:4" x14ac:dyDescent="0.3">
      <c r="B38" s="9" t="s">
        <v>73</v>
      </c>
      <c r="C38" s="8">
        <v>0.6</v>
      </c>
      <c r="D38" s="10" t="s">
        <v>78</v>
      </c>
    </row>
    <row r="39" spans="2:4" x14ac:dyDescent="0.3">
      <c r="B39" s="10" t="s">
        <v>74</v>
      </c>
      <c r="C39" s="8">
        <v>0.4</v>
      </c>
      <c r="D39" s="10" t="s">
        <v>79</v>
      </c>
    </row>
    <row r="40" spans="2:4" x14ac:dyDescent="0.3">
      <c r="B40" s="11" t="s">
        <v>75</v>
      </c>
      <c r="C40" s="17">
        <v>0.2</v>
      </c>
      <c r="D40" s="12" t="s">
        <v>80</v>
      </c>
    </row>
  </sheetData>
  <mergeCells count="6">
    <mergeCell ref="C10:C12"/>
    <mergeCell ref="B10:B12"/>
    <mergeCell ref="B5:B6"/>
    <mergeCell ref="B7:B9"/>
    <mergeCell ref="C7:C9"/>
    <mergeCell ref="C5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3433-B8F7-4F77-8915-79CCD911E75E}">
  <dimension ref="A1"/>
  <sheetViews>
    <sheetView showGridLines="0" workbookViewId="0">
      <selection activeCell="G33" sqref="G33"/>
    </sheetView>
  </sheetViews>
  <sheetFormatPr defaultColWidth="11.42578125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CCB21-A708-4617-A6D9-6881980C36BE}">
  <dimension ref="A1:G84"/>
  <sheetViews>
    <sheetView workbookViewId="0">
      <pane ySplit="3" topLeftCell="A4" activePane="bottomLeft" state="frozen"/>
      <selection pane="bottomLeft" activeCell="C19" sqref="C19"/>
    </sheetView>
  </sheetViews>
  <sheetFormatPr defaultColWidth="11.42578125" defaultRowHeight="14.25" x14ac:dyDescent="0.3"/>
  <cols>
    <col min="1" max="1" width="53.5703125" style="7" bestFit="1" customWidth="1"/>
    <col min="2" max="2" width="26.85546875" style="7" customWidth="1"/>
    <col min="3" max="3" width="26.42578125" style="7" customWidth="1"/>
    <col min="4" max="6" width="11.42578125" style="7"/>
    <col min="7" max="7" width="12.85546875" style="7" bestFit="1" customWidth="1"/>
    <col min="8" max="16384" width="11.42578125" style="7"/>
  </cols>
  <sheetData>
    <row r="1" spans="1:2" ht="24.75" customHeight="1" x14ac:dyDescent="0.3">
      <c r="A1" s="60" t="s">
        <v>156</v>
      </c>
      <c r="B1" s="60"/>
    </row>
    <row r="2" spans="1:2" ht="24.75" customHeight="1" x14ac:dyDescent="0.3">
      <c r="A2" s="60"/>
      <c r="B2" s="60"/>
    </row>
    <row r="3" spans="1:2" x14ac:dyDescent="0.3">
      <c r="A3" s="19" t="s">
        <v>20</v>
      </c>
      <c r="B3" s="19" t="s">
        <v>0</v>
      </c>
    </row>
    <row r="4" spans="1:2" x14ac:dyDescent="0.3">
      <c r="A4" s="20" t="s">
        <v>105</v>
      </c>
      <c r="B4" s="7" t="s">
        <v>22</v>
      </c>
    </row>
    <row r="5" spans="1:2" x14ac:dyDescent="0.3">
      <c r="A5" s="20" t="s">
        <v>102</v>
      </c>
      <c r="B5" s="7" t="s">
        <v>22</v>
      </c>
    </row>
    <row r="6" spans="1:2" x14ac:dyDescent="0.3">
      <c r="A6" s="20" t="s">
        <v>106</v>
      </c>
      <c r="B6" s="7" t="s">
        <v>22</v>
      </c>
    </row>
    <row r="7" spans="1:2" x14ac:dyDescent="0.3">
      <c r="A7" s="20" t="s">
        <v>107</v>
      </c>
      <c r="B7" s="7" t="s">
        <v>22</v>
      </c>
    </row>
    <row r="8" spans="1:2" x14ac:dyDescent="0.3">
      <c r="A8" s="20" t="s">
        <v>117</v>
      </c>
      <c r="B8" s="7" t="s">
        <v>22</v>
      </c>
    </row>
    <row r="9" spans="1:2" x14ac:dyDescent="0.3">
      <c r="A9" s="20" t="s">
        <v>121</v>
      </c>
      <c r="B9" s="7" t="s">
        <v>22</v>
      </c>
    </row>
    <row r="10" spans="1:2" x14ac:dyDescent="0.3">
      <c r="A10" s="20" t="s">
        <v>122</v>
      </c>
      <c r="B10" s="7" t="s">
        <v>22</v>
      </c>
    </row>
    <row r="11" spans="1:2" x14ac:dyDescent="0.3">
      <c r="A11" s="20" t="s">
        <v>131</v>
      </c>
      <c r="B11" s="7" t="s">
        <v>22</v>
      </c>
    </row>
    <row r="12" spans="1:2" x14ac:dyDescent="0.3">
      <c r="A12" s="20" t="s">
        <v>133</v>
      </c>
      <c r="B12" s="7" t="s">
        <v>22</v>
      </c>
    </row>
    <row r="13" spans="1:2" x14ac:dyDescent="0.3">
      <c r="A13" s="20" t="s">
        <v>144</v>
      </c>
      <c r="B13" s="7" t="s">
        <v>22</v>
      </c>
    </row>
    <row r="14" spans="1:2" x14ac:dyDescent="0.3">
      <c r="A14" s="20" t="s">
        <v>145</v>
      </c>
      <c r="B14" s="7" t="s">
        <v>22</v>
      </c>
    </row>
    <row r="15" spans="1:2" x14ac:dyDescent="0.3">
      <c r="A15" s="20" t="s">
        <v>23</v>
      </c>
      <c r="B15" s="7" t="s">
        <v>28</v>
      </c>
    </row>
    <row r="16" spans="1:2" x14ac:dyDescent="0.3">
      <c r="A16" s="20" t="s">
        <v>24</v>
      </c>
      <c r="B16" s="7" t="s">
        <v>28</v>
      </c>
    </row>
    <row r="17" spans="1:7" x14ac:dyDescent="0.3">
      <c r="A17" s="20" t="s">
        <v>152</v>
      </c>
      <c r="B17" s="7" t="s">
        <v>28</v>
      </c>
    </row>
    <row r="18" spans="1:7" x14ac:dyDescent="0.3">
      <c r="A18" s="20" t="s">
        <v>25</v>
      </c>
      <c r="B18" s="7" t="s">
        <v>28</v>
      </c>
    </row>
    <row r="19" spans="1:7" x14ac:dyDescent="0.3">
      <c r="A19" s="20" t="s">
        <v>26</v>
      </c>
      <c r="B19" s="7" t="s">
        <v>28</v>
      </c>
    </row>
    <row r="20" spans="1:7" x14ac:dyDescent="0.3">
      <c r="A20" s="20" t="s">
        <v>6</v>
      </c>
      <c r="B20" s="7" t="s">
        <v>28</v>
      </c>
    </row>
    <row r="21" spans="1:7" x14ac:dyDescent="0.3">
      <c r="A21" s="20" t="s">
        <v>27</v>
      </c>
      <c r="B21" s="7" t="s">
        <v>28</v>
      </c>
    </row>
    <row r="22" spans="1:7" x14ac:dyDescent="0.3">
      <c r="A22" s="20" t="s">
        <v>118</v>
      </c>
      <c r="B22" s="7" t="s">
        <v>28</v>
      </c>
    </row>
    <row r="23" spans="1:7" x14ac:dyDescent="0.3">
      <c r="A23" s="20" t="s">
        <v>99</v>
      </c>
      <c r="B23" s="7" t="s">
        <v>28</v>
      </c>
    </row>
    <row r="24" spans="1:7" x14ac:dyDescent="0.3">
      <c r="A24" s="20" t="s">
        <v>134</v>
      </c>
      <c r="B24" s="7" t="s">
        <v>28</v>
      </c>
    </row>
    <row r="25" spans="1:7" x14ac:dyDescent="0.3">
      <c r="A25" s="20" t="s">
        <v>135</v>
      </c>
      <c r="B25" s="7" t="s">
        <v>28</v>
      </c>
    </row>
    <row r="26" spans="1:7" x14ac:dyDescent="0.3">
      <c r="A26" s="20" t="s">
        <v>146</v>
      </c>
      <c r="B26" s="7" t="s">
        <v>28</v>
      </c>
    </row>
    <row r="27" spans="1:7" ht="15.75" x14ac:dyDescent="0.3">
      <c r="A27" s="20" t="s">
        <v>103</v>
      </c>
      <c r="B27" s="7" t="s">
        <v>34</v>
      </c>
      <c r="G27"/>
    </row>
    <row r="28" spans="1:7" ht="15.75" x14ac:dyDescent="0.3">
      <c r="A28" s="20" t="s">
        <v>89</v>
      </c>
      <c r="B28" s="7" t="s">
        <v>34</v>
      </c>
      <c r="G28"/>
    </row>
    <row r="29" spans="1:7" ht="15.75" x14ac:dyDescent="0.3">
      <c r="A29" s="20" t="s">
        <v>29</v>
      </c>
      <c r="B29" s="7" t="s">
        <v>34</v>
      </c>
      <c r="G29"/>
    </row>
    <row r="30" spans="1:7" ht="15.75" x14ac:dyDescent="0.3">
      <c r="A30" s="20" t="s">
        <v>30</v>
      </c>
      <c r="B30" s="7" t="s">
        <v>34</v>
      </c>
      <c r="G30"/>
    </row>
    <row r="31" spans="1:7" ht="15.75" x14ac:dyDescent="0.3">
      <c r="A31" s="20" t="s">
        <v>31</v>
      </c>
      <c r="B31" s="7" t="s">
        <v>34</v>
      </c>
      <c r="G31"/>
    </row>
    <row r="32" spans="1:7" ht="15.75" x14ac:dyDescent="0.3">
      <c r="A32" s="20" t="s">
        <v>32</v>
      </c>
      <c r="B32" s="7" t="s">
        <v>34</v>
      </c>
      <c r="G32"/>
    </row>
    <row r="33" spans="1:7" ht="15.75" x14ac:dyDescent="0.3">
      <c r="A33" s="20" t="s">
        <v>33</v>
      </c>
      <c r="B33" s="7" t="s">
        <v>34</v>
      </c>
      <c r="C33" s="20"/>
      <c r="G33"/>
    </row>
    <row r="34" spans="1:7" ht="15.75" x14ac:dyDescent="0.3">
      <c r="A34" s="20" t="s">
        <v>108</v>
      </c>
      <c r="B34" s="7" t="s">
        <v>34</v>
      </c>
      <c r="C34" s="20"/>
      <c r="G34"/>
    </row>
    <row r="35" spans="1:7" ht="15.75" x14ac:dyDescent="0.3">
      <c r="A35" s="20" t="s">
        <v>136</v>
      </c>
      <c r="B35" s="7" t="s">
        <v>34</v>
      </c>
      <c r="C35" s="20"/>
      <c r="G35"/>
    </row>
    <row r="36" spans="1:7" ht="15.75" x14ac:dyDescent="0.3">
      <c r="A36" s="20" t="s">
        <v>98</v>
      </c>
      <c r="B36" s="7" t="s">
        <v>34</v>
      </c>
      <c r="C36" s="20"/>
      <c r="G36"/>
    </row>
    <row r="37" spans="1:7" ht="15.75" x14ac:dyDescent="0.3">
      <c r="A37" s="20" t="s">
        <v>109</v>
      </c>
      <c r="B37" s="7" t="s">
        <v>38</v>
      </c>
      <c r="C37" s="20"/>
      <c r="G37"/>
    </row>
    <row r="38" spans="1:7" ht="15.75" x14ac:dyDescent="0.3">
      <c r="A38" s="20" t="s">
        <v>35</v>
      </c>
      <c r="B38" s="7" t="s">
        <v>38</v>
      </c>
      <c r="G38"/>
    </row>
    <row r="39" spans="1:7" ht="15.75" x14ac:dyDescent="0.3">
      <c r="A39" s="20" t="s">
        <v>36</v>
      </c>
      <c r="B39" s="7" t="s">
        <v>38</v>
      </c>
      <c r="C39" s="20"/>
      <c r="G39"/>
    </row>
    <row r="40" spans="1:7" ht="15.75" x14ac:dyDescent="0.3">
      <c r="A40" s="20" t="s">
        <v>37</v>
      </c>
      <c r="B40" s="7" t="s">
        <v>38</v>
      </c>
      <c r="G40"/>
    </row>
    <row r="41" spans="1:7" ht="15.75" x14ac:dyDescent="0.3">
      <c r="A41" s="20" t="s">
        <v>110</v>
      </c>
      <c r="B41" s="7" t="s">
        <v>38</v>
      </c>
      <c r="G41"/>
    </row>
    <row r="42" spans="1:7" ht="15.75" x14ac:dyDescent="0.3">
      <c r="A42" s="20" t="s">
        <v>111</v>
      </c>
      <c r="B42" s="7" t="s">
        <v>38</v>
      </c>
      <c r="G42"/>
    </row>
    <row r="43" spans="1:7" ht="15.75" x14ac:dyDescent="0.3">
      <c r="A43" s="20" t="s">
        <v>114</v>
      </c>
      <c r="B43" s="7" t="s">
        <v>38</v>
      </c>
      <c r="G43"/>
    </row>
    <row r="44" spans="1:7" ht="15.75" x14ac:dyDescent="0.3">
      <c r="A44" s="20" t="s">
        <v>115</v>
      </c>
      <c r="B44" s="7" t="s">
        <v>38</v>
      </c>
      <c r="G44"/>
    </row>
    <row r="45" spans="1:7" ht="15.75" x14ac:dyDescent="0.3">
      <c r="A45" s="20" t="s">
        <v>116</v>
      </c>
      <c r="B45" s="7" t="s">
        <v>38</v>
      </c>
      <c r="G45"/>
    </row>
    <row r="46" spans="1:7" ht="15.75" x14ac:dyDescent="0.3">
      <c r="A46" s="20" t="s">
        <v>119</v>
      </c>
      <c r="B46" s="7" t="s">
        <v>38</v>
      </c>
      <c r="G46"/>
    </row>
    <row r="47" spans="1:7" ht="15.75" x14ac:dyDescent="0.3">
      <c r="A47" s="20" t="s">
        <v>95</v>
      </c>
      <c r="B47" s="7" t="s">
        <v>38</v>
      </c>
      <c r="G47"/>
    </row>
    <row r="48" spans="1:7" ht="15.75" x14ac:dyDescent="0.3">
      <c r="A48" s="20" t="s">
        <v>147</v>
      </c>
      <c r="B48" s="7" t="s">
        <v>38</v>
      </c>
      <c r="G48"/>
    </row>
    <row r="49" spans="1:7" ht="15.75" x14ac:dyDescent="0.3">
      <c r="A49" s="20" t="s">
        <v>39</v>
      </c>
      <c r="B49" s="7" t="s">
        <v>41</v>
      </c>
      <c r="G49"/>
    </row>
    <row r="50" spans="1:7" ht="15.75" x14ac:dyDescent="0.3">
      <c r="A50" s="20" t="s">
        <v>40</v>
      </c>
      <c r="B50" s="7" t="s">
        <v>41</v>
      </c>
      <c r="G50"/>
    </row>
    <row r="51" spans="1:7" ht="15.75" x14ac:dyDescent="0.3">
      <c r="A51" s="20" t="s">
        <v>123</v>
      </c>
      <c r="B51" s="7" t="s">
        <v>41</v>
      </c>
      <c r="G51"/>
    </row>
    <row r="52" spans="1:7" ht="15.75" x14ac:dyDescent="0.3">
      <c r="A52" s="20" t="s">
        <v>128</v>
      </c>
      <c r="B52" s="7" t="s">
        <v>41</v>
      </c>
      <c r="G52"/>
    </row>
    <row r="53" spans="1:7" ht="15.75" x14ac:dyDescent="0.3">
      <c r="A53" s="20" t="s">
        <v>124</v>
      </c>
      <c r="B53" s="7" t="s">
        <v>41</v>
      </c>
      <c r="G53"/>
    </row>
    <row r="54" spans="1:7" ht="15.75" x14ac:dyDescent="0.3">
      <c r="A54" s="20" t="s">
        <v>125</v>
      </c>
      <c r="B54" s="7" t="s">
        <v>41</v>
      </c>
      <c r="G54"/>
    </row>
    <row r="55" spans="1:7" ht="15.75" x14ac:dyDescent="0.3">
      <c r="A55" s="20" t="s">
        <v>126</v>
      </c>
      <c r="B55" s="7" t="s">
        <v>41</v>
      </c>
      <c r="G55"/>
    </row>
    <row r="56" spans="1:7" ht="15.75" x14ac:dyDescent="0.3">
      <c r="A56" s="20" t="s">
        <v>127</v>
      </c>
      <c r="B56" s="7" t="s">
        <v>41</v>
      </c>
      <c r="G56"/>
    </row>
    <row r="57" spans="1:7" ht="15.75" x14ac:dyDescent="0.3">
      <c r="A57" s="20" t="s">
        <v>137</v>
      </c>
      <c r="B57" s="7" t="s">
        <v>41</v>
      </c>
      <c r="G57"/>
    </row>
    <row r="58" spans="1:7" ht="15.75" x14ac:dyDescent="0.3">
      <c r="A58" s="20" t="s">
        <v>143</v>
      </c>
      <c r="B58" s="7" t="s">
        <v>41</v>
      </c>
      <c r="G58"/>
    </row>
    <row r="59" spans="1:7" ht="15.75" x14ac:dyDescent="0.3">
      <c r="A59" s="20" t="s">
        <v>101</v>
      </c>
      <c r="B59" s="7" t="s">
        <v>41</v>
      </c>
      <c r="G59"/>
    </row>
    <row r="60" spans="1:7" ht="15.75" x14ac:dyDescent="0.3">
      <c r="A60" s="20" t="s">
        <v>97</v>
      </c>
      <c r="B60" s="7" t="s">
        <v>41</v>
      </c>
      <c r="G60"/>
    </row>
    <row r="61" spans="1:7" ht="15.75" x14ac:dyDescent="0.3">
      <c r="A61" s="20" t="s">
        <v>96</v>
      </c>
      <c r="B61" s="7" t="s">
        <v>41</v>
      </c>
      <c r="G61"/>
    </row>
    <row r="62" spans="1:7" ht="15.75" x14ac:dyDescent="0.3">
      <c r="A62" s="20" t="s">
        <v>100</v>
      </c>
      <c r="B62" s="7" t="s">
        <v>41</v>
      </c>
      <c r="G62"/>
    </row>
    <row r="63" spans="1:7" ht="15.75" x14ac:dyDescent="0.3">
      <c r="A63" s="20" t="s">
        <v>42</v>
      </c>
      <c r="B63" s="7" t="s">
        <v>45</v>
      </c>
      <c r="G63"/>
    </row>
    <row r="64" spans="1:7" ht="15.75" x14ac:dyDescent="0.3">
      <c r="A64" s="20" t="s">
        <v>112</v>
      </c>
      <c r="B64" s="7" t="s">
        <v>45</v>
      </c>
      <c r="G64"/>
    </row>
    <row r="65" spans="1:7" ht="15.75" x14ac:dyDescent="0.3">
      <c r="A65" s="20" t="s">
        <v>43</v>
      </c>
      <c r="B65" s="7" t="s">
        <v>45</v>
      </c>
      <c r="G65"/>
    </row>
    <row r="66" spans="1:7" ht="15.75" x14ac:dyDescent="0.3">
      <c r="A66" s="20" t="s">
        <v>44</v>
      </c>
      <c r="B66" s="7" t="s">
        <v>45</v>
      </c>
      <c r="G66"/>
    </row>
    <row r="67" spans="1:7" ht="15.75" x14ac:dyDescent="0.3">
      <c r="A67" s="20" t="s">
        <v>132</v>
      </c>
      <c r="B67" s="7" t="s">
        <v>45</v>
      </c>
      <c r="G67"/>
    </row>
    <row r="68" spans="1:7" ht="15.75" x14ac:dyDescent="0.3">
      <c r="A68" s="20" t="s">
        <v>138</v>
      </c>
      <c r="B68" s="7" t="s">
        <v>45</v>
      </c>
      <c r="G68"/>
    </row>
    <row r="69" spans="1:7" ht="15.75" x14ac:dyDescent="0.3">
      <c r="A69" s="20" t="s">
        <v>139</v>
      </c>
      <c r="B69" s="7" t="s">
        <v>45</v>
      </c>
      <c r="G69"/>
    </row>
    <row r="70" spans="1:7" ht="15.75" x14ac:dyDescent="0.3">
      <c r="A70" s="20" t="s">
        <v>148</v>
      </c>
      <c r="B70" s="7" t="s">
        <v>45</v>
      </c>
      <c r="G70"/>
    </row>
    <row r="71" spans="1:7" ht="15.75" x14ac:dyDescent="0.3">
      <c r="A71" s="20" t="s">
        <v>149</v>
      </c>
      <c r="B71" s="7" t="s">
        <v>45</v>
      </c>
      <c r="G71"/>
    </row>
    <row r="72" spans="1:7" ht="15.75" x14ac:dyDescent="0.3">
      <c r="A72" s="20" t="s">
        <v>104</v>
      </c>
      <c r="B72" s="7" t="s">
        <v>48</v>
      </c>
      <c r="G72"/>
    </row>
    <row r="73" spans="1:7" ht="15.75" x14ac:dyDescent="0.3">
      <c r="A73" s="20" t="s">
        <v>46</v>
      </c>
      <c r="B73" s="7" t="s">
        <v>48</v>
      </c>
      <c r="G73"/>
    </row>
    <row r="74" spans="1:7" ht="15.75" x14ac:dyDescent="0.3">
      <c r="A74" s="20" t="s">
        <v>47</v>
      </c>
      <c r="B74" s="7" t="s">
        <v>48</v>
      </c>
      <c r="G74"/>
    </row>
    <row r="75" spans="1:7" ht="15.75" x14ac:dyDescent="0.3">
      <c r="A75" s="20" t="s">
        <v>94</v>
      </c>
      <c r="B75" s="7" t="s">
        <v>48</v>
      </c>
      <c r="G75"/>
    </row>
    <row r="76" spans="1:7" ht="15.75" x14ac:dyDescent="0.3">
      <c r="A76" s="20" t="s">
        <v>129</v>
      </c>
      <c r="B76" s="7" t="s">
        <v>48</v>
      </c>
      <c r="G76"/>
    </row>
    <row r="77" spans="1:7" ht="15.75" x14ac:dyDescent="0.3">
      <c r="A77" s="20" t="s">
        <v>113</v>
      </c>
      <c r="B77" s="7" t="s">
        <v>48</v>
      </c>
      <c r="G77"/>
    </row>
    <row r="78" spans="1:7" ht="15.75" x14ac:dyDescent="0.3">
      <c r="A78" s="20" t="s">
        <v>120</v>
      </c>
      <c r="B78" s="7" t="s">
        <v>48</v>
      </c>
      <c r="G78"/>
    </row>
    <row r="79" spans="1:7" ht="15.75" x14ac:dyDescent="0.3">
      <c r="A79" s="20" t="s">
        <v>130</v>
      </c>
      <c r="B79" s="7" t="s">
        <v>48</v>
      </c>
      <c r="G79"/>
    </row>
    <row r="80" spans="1:7" ht="15.75" x14ac:dyDescent="0.3">
      <c r="A80" s="20" t="s">
        <v>151</v>
      </c>
      <c r="B80" s="7" t="s">
        <v>48</v>
      </c>
      <c r="G80"/>
    </row>
    <row r="81" spans="1:7" ht="15.75" x14ac:dyDescent="0.3">
      <c r="A81" s="20" t="s">
        <v>140</v>
      </c>
      <c r="B81" s="7" t="s">
        <v>48</v>
      </c>
      <c r="G81"/>
    </row>
    <row r="82" spans="1:7" ht="15.75" x14ac:dyDescent="0.3">
      <c r="A82" s="20" t="s">
        <v>141</v>
      </c>
      <c r="B82" s="7" t="s">
        <v>48</v>
      </c>
      <c r="G82"/>
    </row>
    <row r="83" spans="1:7" ht="15.75" x14ac:dyDescent="0.3">
      <c r="A83" s="20" t="s">
        <v>142</v>
      </c>
      <c r="B83" s="7" t="s">
        <v>48</v>
      </c>
      <c r="G83"/>
    </row>
    <row r="84" spans="1:7" x14ac:dyDescent="0.3">
      <c r="A84" s="20" t="s">
        <v>150</v>
      </c>
      <c r="B84" s="7" t="s">
        <v>48</v>
      </c>
    </row>
  </sheetData>
  <sortState xmlns:xlrd2="http://schemas.microsoft.com/office/spreadsheetml/2017/richdata2" ref="D16:D29">
    <sortCondition ref="D16:D29"/>
  </sortState>
  <mergeCells count="1">
    <mergeCell ref="A1:B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452B-E7E3-406A-A91B-BD05D599CDD9}">
  <sheetPr>
    <tabColor rgb="FFB2D1C9"/>
  </sheetPr>
  <dimension ref="A1:J31"/>
  <sheetViews>
    <sheetView showGridLines="0" zoomScale="101" zoomScaleNormal="110" workbookViewId="0">
      <selection activeCell="J38" sqref="J38"/>
    </sheetView>
  </sheetViews>
  <sheetFormatPr defaultColWidth="9.140625" defaultRowHeight="14.25" x14ac:dyDescent="0.3"/>
  <cols>
    <col min="1" max="1" width="10.28515625" style="69" customWidth="1"/>
    <col min="2" max="2" width="16.5703125" style="69" bestFit="1" customWidth="1"/>
    <col min="3" max="3" width="19" style="69" bestFit="1" customWidth="1"/>
    <col min="4" max="4" width="21.140625" style="69" bestFit="1" customWidth="1"/>
    <col min="5" max="5" width="27.42578125" style="69" customWidth="1"/>
    <col min="6" max="6" width="20.140625" style="69" customWidth="1"/>
    <col min="7" max="7" width="22.7109375" style="70" bestFit="1" customWidth="1"/>
    <col min="8" max="8" width="26.42578125" style="69" customWidth="1"/>
    <col min="9" max="9" width="29" style="69" bestFit="1" customWidth="1"/>
    <col min="10" max="10" width="29" style="70" bestFit="1" customWidth="1"/>
    <col min="11" max="16384" width="9.140625" style="69"/>
  </cols>
  <sheetData>
    <row r="1" spans="1:10" s="21" customFormat="1" ht="16.5" x14ac:dyDescent="0.35">
      <c r="A1" s="25" t="s">
        <v>49</v>
      </c>
      <c r="B1" s="25" t="s">
        <v>20</v>
      </c>
      <c r="C1" s="25" t="s">
        <v>0</v>
      </c>
      <c r="D1" s="25" t="s">
        <v>21</v>
      </c>
      <c r="E1" s="25" t="s">
        <v>157</v>
      </c>
      <c r="F1" s="25" t="s">
        <v>158</v>
      </c>
      <c r="G1" s="25" t="s">
        <v>81</v>
      </c>
      <c r="H1" s="25" t="s">
        <v>1</v>
      </c>
      <c r="I1" s="25" t="s">
        <v>159</v>
      </c>
      <c r="J1" s="25" t="s">
        <v>160</v>
      </c>
    </row>
    <row r="2" spans="1:10" s="1" customFormat="1" x14ac:dyDescent="0.3">
      <c r="A2" s="1" t="str">
        <f t="shared" ref="A2:A31" si="0">"ID"&amp;TEXT(ROW()-1,"000")</f>
        <v>ID001</v>
      </c>
      <c r="G2" s="38" t="str">
        <f>IFERROR(VLOOKUP(Table1[[#This Row],[Fréquence d''occurrence (F)]],'Mode d''emploi'!$B$20:$C$24,2,0)*VLOOKUP(Table1[[#This Row],[Gravité d''impact (G)]],'Mode d''emploi'!$B$28:$D$32,2,0),"")</f>
        <v/>
      </c>
      <c r="J2" s="38" t="str">
        <f>IFERROR(VLOOKUP(Table1[[#This Row],[Efficacité des mesures (NEM)]],'Mode d''emploi'!$B$36:$C$40,2,0)*Table1[[#This Row],[Risque initiale (F x G)]],"")</f>
        <v/>
      </c>
    </row>
    <row r="3" spans="1:10" s="1" customFormat="1" x14ac:dyDescent="0.3">
      <c r="A3" s="1" t="str">
        <f t="shared" si="0"/>
        <v>ID002</v>
      </c>
      <c r="G3" s="38" t="str">
        <f>IFERROR(VLOOKUP(Table1[[#This Row],[Fréquence d''occurrence (F)]],'Mode d''emploi'!$B$20:$C$24,2,0)*VLOOKUP(Table1[[#This Row],[Gravité d''impact (G)]],'Mode d''emploi'!$B$28:$D$32,2,0),"")</f>
        <v/>
      </c>
      <c r="J3" s="38" t="str">
        <f>IFERROR(VLOOKUP(Table1[[#This Row],[Efficacité des mesures (NEM)]],'Mode d''emploi'!$B$36:$C$40,2,0)*Table1[[#This Row],[Risque initiale (F x G)]],"")</f>
        <v/>
      </c>
    </row>
    <row r="4" spans="1:10" s="1" customFormat="1" x14ac:dyDescent="0.3">
      <c r="A4" s="1" t="str">
        <f t="shared" si="0"/>
        <v>ID003</v>
      </c>
      <c r="G4" s="38" t="str">
        <f>IFERROR(VLOOKUP(Table1[[#This Row],[Fréquence d''occurrence (F)]],'Mode d''emploi'!$B$20:$C$24,2,0)*VLOOKUP(Table1[[#This Row],[Gravité d''impact (G)]],'Mode d''emploi'!$B$28:$D$32,2,0),"")</f>
        <v/>
      </c>
      <c r="J4" s="38" t="str">
        <f>IFERROR(VLOOKUP(Table1[[#This Row],[Efficacité des mesures (NEM)]],'Mode d''emploi'!$B$36:$C$40,2,0)*Table1[[#This Row],[Risque initiale (F x G)]],"")</f>
        <v/>
      </c>
    </row>
    <row r="5" spans="1:10" s="1" customFormat="1" x14ac:dyDescent="0.3">
      <c r="A5" s="1" t="str">
        <f t="shared" si="0"/>
        <v>ID004</v>
      </c>
      <c r="G5" s="38" t="str">
        <f>IFERROR(VLOOKUP(Table1[[#This Row],[Fréquence d''occurrence (F)]],'Mode d''emploi'!$B$20:$C$24,2,0)*VLOOKUP(Table1[[#This Row],[Gravité d''impact (G)]],'Mode d''emploi'!$B$28:$D$32,2,0),"")</f>
        <v/>
      </c>
      <c r="J5" s="38" t="str">
        <f>IFERROR(VLOOKUP(Table1[[#This Row],[Efficacité des mesures (NEM)]],'Mode d''emploi'!$B$36:$C$40,2,0)*Table1[[#This Row],[Risque initiale (F x G)]],"")</f>
        <v/>
      </c>
    </row>
    <row r="6" spans="1:10" s="1" customFormat="1" x14ac:dyDescent="0.3">
      <c r="A6" s="1" t="str">
        <f t="shared" si="0"/>
        <v>ID005</v>
      </c>
      <c r="G6" s="38" t="str">
        <f>IFERROR(VLOOKUP(Table1[[#This Row],[Fréquence d''occurrence (F)]],'Mode d''emploi'!$B$20:$C$24,2,0)*VLOOKUP(Table1[[#This Row],[Gravité d''impact (G)]],'Mode d''emploi'!$B$28:$D$32,2,0),"")</f>
        <v/>
      </c>
      <c r="J6" s="38" t="str">
        <f>IFERROR(VLOOKUP(Table1[[#This Row],[Efficacité des mesures (NEM)]],'Mode d''emploi'!$B$36:$C$40,2,0)*Table1[[#This Row],[Risque initiale (F x G)]],"")</f>
        <v/>
      </c>
    </row>
    <row r="7" spans="1:10" s="1" customFormat="1" x14ac:dyDescent="0.3">
      <c r="A7" s="1" t="str">
        <f t="shared" si="0"/>
        <v>ID006</v>
      </c>
      <c r="G7" s="38" t="str">
        <f>IFERROR(VLOOKUP(Table1[[#This Row],[Fréquence d''occurrence (F)]],'Mode d''emploi'!$B$20:$C$24,2,0)*VLOOKUP(Table1[[#This Row],[Gravité d''impact (G)]],'Mode d''emploi'!$B$28:$D$32,2,0),"")</f>
        <v/>
      </c>
      <c r="J7" s="38" t="str">
        <f>IFERROR(VLOOKUP(Table1[[#This Row],[Efficacité des mesures (NEM)]],'Mode d''emploi'!$B$36:$C$40,2,0)*Table1[[#This Row],[Risque initiale (F x G)]],"")</f>
        <v/>
      </c>
    </row>
    <row r="8" spans="1:10" s="1" customFormat="1" x14ac:dyDescent="0.3">
      <c r="A8" s="1" t="str">
        <f t="shared" si="0"/>
        <v>ID007</v>
      </c>
      <c r="G8" s="38" t="str">
        <f>IFERROR(VLOOKUP(Table1[[#This Row],[Fréquence d''occurrence (F)]],'Mode d''emploi'!$B$20:$C$24,2,0)*VLOOKUP(Table1[[#This Row],[Gravité d''impact (G)]],'Mode d''emploi'!$B$28:$D$32,2,0),"")</f>
        <v/>
      </c>
      <c r="J8" s="38" t="str">
        <f>IFERROR(VLOOKUP(Table1[[#This Row],[Efficacité des mesures (NEM)]],'Mode d''emploi'!$B$36:$C$40,2,0)*Table1[[#This Row],[Risque initiale (F x G)]],"")</f>
        <v/>
      </c>
    </row>
    <row r="9" spans="1:10" s="1" customFormat="1" x14ac:dyDescent="0.3">
      <c r="A9" s="1" t="str">
        <f t="shared" si="0"/>
        <v>ID008</v>
      </c>
      <c r="G9" s="38" t="str">
        <f>IFERROR(VLOOKUP(Table1[[#This Row],[Fréquence d''occurrence (F)]],'Mode d''emploi'!$B$20:$C$24,2,0)*VLOOKUP(Table1[[#This Row],[Gravité d''impact (G)]],'Mode d''emploi'!$B$28:$D$32,2,0),"")</f>
        <v/>
      </c>
      <c r="J9" s="38" t="str">
        <f>IFERROR(VLOOKUP(Table1[[#This Row],[Efficacité des mesures (NEM)]],'Mode d''emploi'!$B$36:$C$40,2,0)*Table1[[#This Row],[Risque initiale (F x G)]],"")</f>
        <v/>
      </c>
    </row>
    <row r="10" spans="1:10" s="1" customFormat="1" x14ac:dyDescent="0.3">
      <c r="A10" s="1" t="str">
        <f t="shared" si="0"/>
        <v>ID009</v>
      </c>
      <c r="G10" s="38" t="str">
        <f>IFERROR(VLOOKUP(Table1[[#This Row],[Fréquence d''occurrence (F)]],'Mode d''emploi'!$B$20:$C$24,2,0)*VLOOKUP(Table1[[#This Row],[Gravité d''impact (G)]],'Mode d''emploi'!$B$28:$D$32,2,0),"")</f>
        <v/>
      </c>
      <c r="J10" s="38" t="str">
        <f>IFERROR(VLOOKUP(Table1[[#This Row],[Efficacité des mesures (NEM)]],'Mode d''emploi'!$B$36:$C$40,2,0)*Table1[[#This Row],[Risque initiale (F x G)]],"")</f>
        <v/>
      </c>
    </row>
    <row r="11" spans="1:10" s="1" customFormat="1" x14ac:dyDescent="0.3">
      <c r="A11" s="1" t="str">
        <f t="shared" si="0"/>
        <v>ID010</v>
      </c>
      <c r="G11" s="38" t="str">
        <f>IFERROR(VLOOKUP(Table1[[#This Row],[Fréquence d''occurrence (F)]],'Mode d''emploi'!$B$20:$C$24,2,0)*VLOOKUP(Table1[[#This Row],[Gravité d''impact (G)]],'Mode d''emploi'!$B$28:$D$32,2,0),"")</f>
        <v/>
      </c>
      <c r="J11" s="38" t="str">
        <f>IFERROR(VLOOKUP(Table1[[#This Row],[Efficacité des mesures (NEM)]],'Mode d''emploi'!$B$36:$C$40,2,0)*Table1[[#This Row],[Risque initiale (F x G)]],"")</f>
        <v/>
      </c>
    </row>
    <row r="12" spans="1:10" s="1" customFormat="1" x14ac:dyDescent="0.3">
      <c r="A12" s="1" t="str">
        <f t="shared" si="0"/>
        <v>ID011</v>
      </c>
      <c r="G12" s="38" t="str">
        <f>IFERROR(VLOOKUP(Table1[[#This Row],[Fréquence d''occurrence (F)]],'Mode d''emploi'!$B$20:$C$24,2,0)*VLOOKUP(Table1[[#This Row],[Gravité d''impact (G)]],'Mode d''emploi'!$B$28:$D$32,2,0),"")</f>
        <v/>
      </c>
      <c r="J12" s="38" t="str">
        <f>IFERROR(VLOOKUP(Table1[[#This Row],[Efficacité des mesures (NEM)]],'Mode d''emploi'!$B$36:$C$40,2,0)*Table1[[#This Row],[Risque initiale (F x G)]],"")</f>
        <v/>
      </c>
    </row>
    <row r="13" spans="1:10" s="1" customFormat="1" x14ac:dyDescent="0.3">
      <c r="A13" s="1" t="str">
        <f t="shared" si="0"/>
        <v>ID012</v>
      </c>
      <c r="G13" s="38" t="str">
        <f>IFERROR(VLOOKUP(Table1[[#This Row],[Fréquence d''occurrence (F)]],'Mode d''emploi'!$B$20:$C$24,2,0)*VLOOKUP(Table1[[#This Row],[Gravité d''impact (G)]],'Mode d''emploi'!$B$28:$D$32,2,0),"")</f>
        <v/>
      </c>
      <c r="J13" s="38" t="str">
        <f>IFERROR(VLOOKUP(Table1[[#This Row],[Efficacité des mesures (NEM)]],'Mode d''emploi'!$B$36:$C$40,2,0)*Table1[[#This Row],[Risque initiale (F x G)]],"")</f>
        <v/>
      </c>
    </row>
    <row r="14" spans="1:10" s="1" customFormat="1" x14ac:dyDescent="0.3">
      <c r="A14" s="1" t="str">
        <f t="shared" si="0"/>
        <v>ID013</v>
      </c>
      <c r="G14" s="38" t="str">
        <f>IFERROR(VLOOKUP(Table1[[#This Row],[Fréquence d''occurrence (F)]],'Mode d''emploi'!$B$20:$C$24,2,0)*VLOOKUP(Table1[[#This Row],[Gravité d''impact (G)]],'Mode d''emploi'!$B$28:$D$32,2,0),"")</f>
        <v/>
      </c>
      <c r="J14" s="38" t="str">
        <f>IFERROR(VLOOKUP(Table1[[#This Row],[Efficacité des mesures (NEM)]],'Mode d''emploi'!$B$36:$C$40,2,0)*Table1[[#This Row],[Risque initiale (F x G)]],"")</f>
        <v/>
      </c>
    </row>
    <row r="15" spans="1:10" s="1" customFormat="1" x14ac:dyDescent="0.3">
      <c r="A15" s="1" t="str">
        <f t="shared" si="0"/>
        <v>ID014</v>
      </c>
      <c r="G15" s="38" t="str">
        <f>IFERROR(VLOOKUP(Table1[[#This Row],[Fréquence d''occurrence (F)]],'Mode d''emploi'!$B$20:$C$24,2,0)*VLOOKUP(Table1[[#This Row],[Gravité d''impact (G)]],'Mode d''emploi'!$B$28:$D$32,2,0),"")</f>
        <v/>
      </c>
      <c r="J15" s="38" t="str">
        <f>IFERROR(VLOOKUP(Table1[[#This Row],[Efficacité des mesures (NEM)]],'Mode d''emploi'!$B$36:$C$40,2,0)*Table1[[#This Row],[Risque initiale (F x G)]],"")</f>
        <v/>
      </c>
    </row>
    <row r="16" spans="1:10" s="1" customFormat="1" x14ac:dyDescent="0.3">
      <c r="A16" s="1" t="str">
        <f t="shared" si="0"/>
        <v>ID015</v>
      </c>
      <c r="G16" s="38" t="str">
        <f>IFERROR(VLOOKUP(Table1[[#This Row],[Fréquence d''occurrence (F)]],'Mode d''emploi'!$B$20:$C$24,2,0)*VLOOKUP(Table1[[#This Row],[Gravité d''impact (G)]],'Mode d''emploi'!$B$28:$D$32,2,0),"")</f>
        <v/>
      </c>
      <c r="J16" s="38" t="str">
        <f>IFERROR(VLOOKUP(Table1[[#This Row],[Efficacité des mesures (NEM)]],'Mode d''emploi'!$B$36:$C$40,2,0)*Table1[[#This Row],[Risque initiale (F x G)]],"")</f>
        <v/>
      </c>
    </row>
    <row r="17" spans="1:10" s="1" customFormat="1" x14ac:dyDescent="0.3">
      <c r="A17" s="1" t="str">
        <f t="shared" si="0"/>
        <v>ID016</v>
      </c>
      <c r="G17" s="38" t="str">
        <f>IFERROR(VLOOKUP(Table1[[#This Row],[Fréquence d''occurrence (F)]],'Mode d''emploi'!$B$20:$C$24,2,0)*VLOOKUP(Table1[[#This Row],[Gravité d''impact (G)]],'Mode d''emploi'!$B$28:$D$32,2,0),"")</f>
        <v/>
      </c>
      <c r="J17" s="38" t="str">
        <f>IFERROR(VLOOKUP(Table1[[#This Row],[Efficacité des mesures (NEM)]],'Mode d''emploi'!$B$36:$C$40,2,0)*Table1[[#This Row],[Risque initiale (F x G)]],"")</f>
        <v/>
      </c>
    </row>
    <row r="18" spans="1:10" s="1" customFormat="1" x14ac:dyDescent="0.3">
      <c r="A18" s="1" t="str">
        <f t="shared" si="0"/>
        <v>ID017</v>
      </c>
      <c r="G18" s="38" t="str">
        <f>IFERROR(VLOOKUP(Table1[[#This Row],[Fréquence d''occurrence (F)]],'Mode d''emploi'!$B$20:$C$24,2,0)*VLOOKUP(Table1[[#This Row],[Gravité d''impact (G)]],'Mode d''emploi'!$B$28:$D$32,2,0),"")</f>
        <v/>
      </c>
      <c r="J18" s="38" t="str">
        <f>IFERROR(VLOOKUP(Table1[[#This Row],[Efficacité des mesures (NEM)]],'Mode d''emploi'!$B$36:$C$40,2,0)*Table1[[#This Row],[Risque initiale (F x G)]],"")</f>
        <v/>
      </c>
    </row>
    <row r="19" spans="1:10" s="1" customFormat="1" x14ac:dyDescent="0.3">
      <c r="A19" s="1" t="str">
        <f t="shared" si="0"/>
        <v>ID018</v>
      </c>
      <c r="G19" s="38" t="str">
        <f>IFERROR(VLOOKUP(Table1[[#This Row],[Fréquence d''occurrence (F)]],'Mode d''emploi'!$B$20:$C$24,2,0)*VLOOKUP(Table1[[#This Row],[Gravité d''impact (G)]],'Mode d''emploi'!$B$28:$D$32,2,0),"")</f>
        <v/>
      </c>
      <c r="J19" s="38" t="str">
        <f>IFERROR(VLOOKUP(Table1[[#This Row],[Efficacité des mesures (NEM)]],'Mode d''emploi'!$B$36:$C$40,2,0)*Table1[[#This Row],[Risque initiale (F x G)]],"")</f>
        <v/>
      </c>
    </row>
    <row r="20" spans="1:10" s="1" customFormat="1" x14ac:dyDescent="0.3">
      <c r="A20" s="1" t="str">
        <f t="shared" si="0"/>
        <v>ID019</v>
      </c>
      <c r="G20" s="38" t="str">
        <f>IFERROR(VLOOKUP(Table1[[#This Row],[Fréquence d''occurrence (F)]],'Mode d''emploi'!$B$20:$C$24,2,0)*VLOOKUP(Table1[[#This Row],[Gravité d''impact (G)]],'Mode d''emploi'!$B$28:$D$32,2,0),"")</f>
        <v/>
      </c>
      <c r="J20" s="38" t="str">
        <f>IFERROR(VLOOKUP(Table1[[#This Row],[Efficacité des mesures (NEM)]],'Mode d''emploi'!$B$36:$C$40,2,0)*Table1[[#This Row],[Risque initiale (F x G)]],"")</f>
        <v/>
      </c>
    </row>
    <row r="21" spans="1:10" s="1" customFormat="1" x14ac:dyDescent="0.3">
      <c r="A21" s="1" t="str">
        <f t="shared" si="0"/>
        <v>ID020</v>
      </c>
      <c r="G21" s="38" t="str">
        <f>IFERROR(VLOOKUP(Table1[[#This Row],[Fréquence d''occurrence (F)]],'Mode d''emploi'!$B$20:$C$24,2,0)*VLOOKUP(Table1[[#This Row],[Gravité d''impact (G)]],'Mode d''emploi'!$B$28:$D$32,2,0),"")</f>
        <v/>
      </c>
      <c r="J21" s="38" t="str">
        <f>IFERROR(VLOOKUP(Table1[[#This Row],[Efficacité des mesures (NEM)]],'Mode d''emploi'!$B$36:$C$40,2,0)*Table1[[#This Row],[Risque initiale (F x G)]],"")</f>
        <v/>
      </c>
    </row>
    <row r="22" spans="1:10" s="1" customFormat="1" x14ac:dyDescent="0.3">
      <c r="A22" s="1" t="str">
        <f t="shared" si="0"/>
        <v>ID021</v>
      </c>
      <c r="G22" s="38" t="str">
        <f>IFERROR(VLOOKUP(Table1[[#This Row],[Fréquence d''occurrence (F)]],'Mode d''emploi'!$B$20:$C$24,2,0)*VLOOKUP(Table1[[#This Row],[Gravité d''impact (G)]],'Mode d''emploi'!$B$28:$D$32,2,0),"")</f>
        <v/>
      </c>
      <c r="J22" s="38" t="str">
        <f>IFERROR(VLOOKUP(Table1[[#This Row],[Efficacité des mesures (NEM)]],'Mode d''emploi'!$B$36:$C$40,2,0)*Table1[[#This Row],[Risque initiale (F x G)]],"")</f>
        <v/>
      </c>
    </row>
    <row r="23" spans="1:10" s="1" customFormat="1" x14ac:dyDescent="0.3">
      <c r="A23" s="1" t="str">
        <f t="shared" si="0"/>
        <v>ID022</v>
      </c>
      <c r="G23" s="38" t="str">
        <f>IFERROR(VLOOKUP(Table1[[#This Row],[Fréquence d''occurrence (F)]],'Mode d''emploi'!$B$20:$C$24,2,0)*VLOOKUP(Table1[[#This Row],[Gravité d''impact (G)]],'Mode d''emploi'!$B$28:$D$32,2,0),"")</f>
        <v/>
      </c>
      <c r="J23" s="38" t="str">
        <f>IFERROR(VLOOKUP(Table1[[#This Row],[Efficacité des mesures (NEM)]],'Mode d''emploi'!$B$36:$C$40,2,0)*Table1[[#This Row],[Risque initiale (F x G)]],"")</f>
        <v/>
      </c>
    </row>
    <row r="24" spans="1:10" s="1" customFormat="1" x14ac:dyDescent="0.3">
      <c r="A24" s="1" t="str">
        <f t="shared" si="0"/>
        <v>ID023</v>
      </c>
      <c r="G24" s="38" t="str">
        <f>IFERROR(VLOOKUP(Table1[[#This Row],[Fréquence d''occurrence (F)]],'Mode d''emploi'!$B$20:$C$24,2,0)*VLOOKUP(Table1[[#This Row],[Gravité d''impact (G)]],'Mode d''emploi'!$B$28:$D$32,2,0),"")</f>
        <v/>
      </c>
      <c r="J24" s="38" t="str">
        <f>IFERROR(VLOOKUP(Table1[[#This Row],[Efficacité des mesures (NEM)]],'Mode d''emploi'!$B$36:$C$40,2,0)*Table1[[#This Row],[Risque initiale (F x G)]],"")</f>
        <v/>
      </c>
    </row>
    <row r="25" spans="1:10" s="1" customFormat="1" x14ac:dyDescent="0.3">
      <c r="A25" s="1" t="str">
        <f t="shared" si="0"/>
        <v>ID024</v>
      </c>
      <c r="G25" s="38" t="str">
        <f>IFERROR(VLOOKUP(Table1[[#This Row],[Fréquence d''occurrence (F)]],'Mode d''emploi'!$B$20:$C$24,2,0)*VLOOKUP(Table1[[#This Row],[Gravité d''impact (G)]],'Mode d''emploi'!$B$28:$D$32,2,0),"")</f>
        <v/>
      </c>
      <c r="J25" s="38" t="str">
        <f>IFERROR(VLOOKUP(Table1[[#This Row],[Efficacité des mesures (NEM)]],'Mode d''emploi'!$B$36:$C$40,2,0)*Table1[[#This Row],[Risque initiale (F x G)]],"")</f>
        <v/>
      </c>
    </row>
    <row r="26" spans="1:10" s="1" customFormat="1" x14ac:dyDescent="0.3">
      <c r="A26" s="1" t="str">
        <f t="shared" si="0"/>
        <v>ID025</v>
      </c>
      <c r="G26" s="38" t="str">
        <f>IFERROR(VLOOKUP(Table1[[#This Row],[Fréquence d''occurrence (F)]],'Mode d''emploi'!$B$20:$C$24,2,0)*VLOOKUP(Table1[[#This Row],[Gravité d''impact (G)]],'Mode d''emploi'!$B$28:$D$32,2,0),"")</f>
        <v/>
      </c>
      <c r="J26" s="38" t="str">
        <f>IFERROR(VLOOKUP(Table1[[#This Row],[Efficacité des mesures (NEM)]],'Mode d''emploi'!$B$36:$C$40,2,0)*Table1[[#This Row],[Risque initiale (F x G)]],"")</f>
        <v/>
      </c>
    </row>
    <row r="27" spans="1:10" s="1" customFormat="1" x14ac:dyDescent="0.3">
      <c r="A27" s="1" t="str">
        <f t="shared" si="0"/>
        <v>ID026</v>
      </c>
      <c r="G27" s="38" t="str">
        <f>IFERROR(VLOOKUP(Table1[[#This Row],[Fréquence d''occurrence (F)]],'Mode d''emploi'!$B$20:$C$24,2,0)*VLOOKUP(Table1[[#This Row],[Gravité d''impact (G)]],'Mode d''emploi'!$B$28:$D$32,2,0),"")</f>
        <v/>
      </c>
      <c r="J27" s="38" t="str">
        <f>IFERROR(VLOOKUP(Table1[[#This Row],[Efficacité des mesures (NEM)]],'Mode d''emploi'!$B$36:$C$40,2,0)*Table1[[#This Row],[Risque initiale (F x G)]],"")</f>
        <v/>
      </c>
    </row>
    <row r="28" spans="1:10" s="1" customFormat="1" x14ac:dyDescent="0.3">
      <c r="A28" s="1" t="str">
        <f t="shared" si="0"/>
        <v>ID027</v>
      </c>
      <c r="G28" s="38" t="str">
        <f>IFERROR(VLOOKUP(Table1[[#This Row],[Fréquence d''occurrence (F)]],'Mode d''emploi'!$B$20:$C$24,2,0)*VLOOKUP(Table1[[#This Row],[Gravité d''impact (G)]],'Mode d''emploi'!$B$28:$D$32,2,0),"")</f>
        <v/>
      </c>
      <c r="J28" s="38" t="str">
        <f>IFERROR(VLOOKUP(Table1[[#This Row],[Efficacité des mesures (NEM)]],'Mode d''emploi'!$B$36:$C$40,2,0)*Table1[[#This Row],[Risque initiale (F x G)]],"")</f>
        <v/>
      </c>
    </row>
    <row r="29" spans="1:10" s="1" customFormat="1" x14ac:dyDescent="0.3">
      <c r="A29" s="1" t="str">
        <f t="shared" si="0"/>
        <v>ID028</v>
      </c>
      <c r="G29" s="38" t="str">
        <f>IFERROR(VLOOKUP(Table1[[#This Row],[Fréquence d''occurrence (F)]],'Mode d''emploi'!$B$20:$C$24,2,0)*VLOOKUP(Table1[[#This Row],[Gravité d''impact (G)]],'Mode d''emploi'!$B$28:$D$32,2,0),"")</f>
        <v/>
      </c>
      <c r="J29" s="38" t="str">
        <f>IFERROR(VLOOKUP(Table1[[#This Row],[Efficacité des mesures (NEM)]],'Mode d''emploi'!$B$36:$C$40,2,0)*Table1[[#This Row],[Risque initiale (F x G)]],"")</f>
        <v/>
      </c>
    </row>
    <row r="30" spans="1:10" s="1" customFormat="1" x14ac:dyDescent="0.3">
      <c r="A30" s="1" t="str">
        <f t="shared" si="0"/>
        <v>ID029</v>
      </c>
      <c r="G30" s="38" t="str">
        <f>IFERROR(VLOOKUP(Table1[[#This Row],[Fréquence d''occurrence (F)]],'Mode d''emploi'!$B$20:$C$24,2,0)*VLOOKUP(Table1[[#This Row],[Gravité d''impact (G)]],'Mode d''emploi'!$B$28:$D$32,2,0),"")</f>
        <v/>
      </c>
      <c r="J30" s="38" t="str">
        <f>IFERROR(VLOOKUP(Table1[[#This Row],[Efficacité des mesures (NEM)]],'Mode d''emploi'!$B$36:$C$40,2,0)*Table1[[#This Row],[Risque initiale (F x G)]],"")</f>
        <v/>
      </c>
    </row>
    <row r="31" spans="1:10" s="1" customFormat="1" x14ac:dyDescent="0.3">
      <c r="A31" s="1" t="str">
        <f t="shared" si="0"/>
        <v>ID030</v>
      </c>
      <c r="G31" s="38" t="str">
        <f>IFERROR(VLOOKUP(Table1[[#This Row],[Fréquence d''occurrence (F)]],'Mode d''emploi'!$B$20:$C$24,2,0)*VLOOKUP(Table1[[#This Row],[Gravité d''impact (G)]],'Mode d''emploi'!$B$28:$D$32,2,0),"")</f>
        <v/>
      </c>
      <c r="J31" s="38" t="str">
        <f>IFERROR(VLOOKUP(Table1[[#This Row],[Efficacité des mesures (NEM)]],'Mode d''emploi'!$B$36:$C$40,2,0)*Table1[[#This Row],[Risque initiale (F x G)]],"")</f>
        <v/>
      </c>
    </row>
  </sheetData>
  <phoneticPr fontId="2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51CE871-6A0C-45E5-B296-BABC31B01175}">
          <x14:formula1>
            <xm:f>'Mode d''emploi'!$G$19:$G$25</xm:f>
          </x14:formula1>
          <xm:sqref>C2:C31</xm:sqref>
        </x14:dataValidation>
        <x14:dataValidation type="list" allowBlank="1" showInputMessage="1" showErrorMessage="1" xr:uid="{4927F96D-FF55-416B-80EE-21F1F88579EF}">
          <x14:formula1>
            <xm:f>'Mode d''emploi'!$B$20:$B$24</xm:f>
          </x14:formula1>
          <xm:sqref>E2:E31</xm:sqref>
        </x14:dataValidation>
        <x14:dataValidation type="list" allowBlank="1" showInputMessage="1" showErrorMessage="1" xr:uid="{E0922D85-D09D-4602-BDD9-B06064F219E9}">
          <x14:formula1>
            <xm:f>'Mode d''emploi'!$B$28:$B$32</xm:f>
          </x14:formula1>
          <xm:sqref>F2:F31</xm:sqref>
        </x14:dataValidation>
        <x14:dataValidation type="list" allowBlank="1" showInputMessage="1" showErrorMessage="1" xr:uid="{31A67284-41DE-42AA-9607-9384F6F68BFF}">
          <x14:formula1>
            <xm:f>'Mode d''emploi'!$B$36:$B$40</xm:f>
          </x14:formula1>
          <xm:sqref>I2:I31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11C8-DB45-4891-959A-901DD53FEE32}">
  <sheetPr>
    <tabColor rgb="FFE89760"/>
  </sheetPr>
  <dimension ref="B3:Q17"/>
  <sheetViews>
    <sheetView showGridLines="0" tabSelected="1" workbookViewId="0">
      <selection activeCell="P9" sqref="P9"/>
    </sheetView>
  </sheetViews>
  <sheetFormatPr defaultColWidth="9.140625" defaultRowHeight="14.25" x14ac:dyDescent="0.3"/>
  <cols>
    <col min="1" max="1" width="2.85546875" style="1" customWidth="1"/>
    <col min="2" max="3" width="9.140625" style="1"/>
    <col min="4" max="4" width="15.140625" style="1" bestFit="1" customWidth="1"/>
    <col min="5" max="5" width="16.7109375" style="1" bestFit="1" customWidth="1"/>
    <col min="6" max="8" width="20.28515625" style="1" customWidth="1"/>
    <col min="9" max="9" width="9.140625" style="1"/>
    <col min="10" max="10" width="1.42578125" style="1" customWidth="1"/>
    <col min="11" max="14" width="9.140625" style="1"/>
    <col min="15" max="15" width="15.140625" style="28" bestFit="1" customWidth="1"/>
    <col min="16" max="16" width="16.7109375" style="28" bestFit="1" customWidth="1"/>
    <col min="17" max="17" width="22.28515625" style="28" bestFit="1" customWidth="1"/>
    <col min="18" max="16384" width="9.140625" style="1"/>
  </cols>
  <sheetData>
    <row r="3" spans="2:17" ht="24.75" x14ac:dyDescent="0.45">
      <c r="B3" s="29"/>
      <c r="C3" s="29"/>
      <c r="D3" s="26" t="s">
        <v>91</v>
      </c>
      <c r="E3" s="3"/>
      <c r="F3" s="3"/>
      <c r="G3" s="3"/>
      <c r="H3" s="3"/>
      <c r="I3" s="3"/>
      <c r="J3" s="3"/>
      <c r="K3" s="3"/>
      <c r="L3" s="3"/>
      <c r="O3" s="5" t="s">
        <v>90</v>
      </c>
      <c r="P3" s="30"/>
      <c r="Q3" s="30"/>
    </row>
    <row r="4" spans="2:17" x14ac:dyDescent="0.3">
      <c r="B4" s="29"/>
      <c r="C4" s="29"/>
      <c r="D4" s="29" t="s">
        <v>154</v>
      </c>
      <c r="E4" s="29"/>
      <c r="F4" s="29"/>
      <c r="G4" s="29"/>
      <c r="H4" s="29"/>
      <c r="I4" s="29"/>
      <c r="J4" s="29"/>
      <c r="K4" s="29"/>
      <c r="L4" s="29"/>
      <c r="O4" s="28" t="s">
        <v>153</v>
      </c>
    </row>
    <row r="5" spans="2:17" ht="15.75" x14ac:dyDescent="0.3">
      <c r="B5" s="31"/>
      <c r="C5" s="43" t="s">
        <v>66</v>
      </c>
      <c r="D5" s="68" t="str">
        <f>IF(COUNTIFS(Evaluation!F$1:F$31,'Matrice des risques'!$D$15,Evaluation!E$1:E$31,$C5)=0, "", COUNTIFS(Evaluation!F$1:F$31,'Matrice des risques'!$D$15,Evaluation!E$1:E$31,$C5))</f>
        <v/>
      </c>
      <c r="E5" s="68" t="str">
        <f>IF(COUNTIFS(Evaluation!F$1:F$31,'Matrice des risques'!$E$15,Evaluation!E$1:E$31,$C5)=0, "", COUNTIFS(Evaluation!F$1:F$31,'Matrice des risques'!$E$15,Evaluation!E$1:E$31,$C5))</f>
        <v/>
      </c>
      <c r="F5" s="64" t="str">
        <f>IF(COUNTIFS(Evaluation!F$1:F$31,'Matrice des risques'!$F$15,Evaluation!E$1:E$31,$C5)=0, "", COUNTIFS(Evaluation!F$1:F$31,'Matrice des risques'!$F$15,Evaluation!E$1:E$31,$C5))</f>
        <v/>
      </c>
      <c r="G5" s="67" t="str">
        <f>IF(COUNTIFS(Evaluation!F$1:F$31,'Matrice des risques'!$G$15,Evaluation!E$1:E$31,$C5)=0, "", COUNTIFS(Evaluation!F$1:F$31,'Matrice des risques'!$G$15,Evaluation!E$1:E$31,$C5))</f>
        <v/>
      </c>
      <c r="H5" s="67" t="str">
        <f>IF(COUNTIFS(Evaluation!F$1:F$31,'Matrice des risques'!$H$15,Evaluation!E$1:E$31,$C5)=0, "", COUNTIFS(Evaluation!F$1:F$31,'Matrice des risques'!$H$15,Evaluation!E$1:E$31,$C5))</f>
        <v/>
      </c>
      <c r="I5" s="32"/>
      <c r="J5" s="33" t="s">
        <v>83</v>
      </c>
      <c r="K5" s="39" t="s">
        <v>84</v>
      </c>
      <c r="L5" s="40"/>
      <c r="O5" s="71" t="s">
        <v>92</v>
      </c>
      <c r="P5" s="28" t="s">
        <v>93</v>
      </c>
      <c r="Q5"/>
    </row>
    <row r="6" spans="2:17" ht="15.75" x14ac:dyDescent="0.3">
      <c r="B6" s="32"/>
      <c r="C6" s="43"/>
      <c r="D6" s="45"/>
      <c r="E6" s="45"/>
      <c r="F6" s="50"/>
      <c r="G6" s="50"/>
      <c r="H6" s="50"/>
      <c r="I6" s="32"/>
      <c r="J6" s="33" t="s">
        <v>83</v>
      </c>
      <c r="K6" s="41">
        <f>+SUM(F5:H6,G7:H8,H9)</f>
        <v>0</v>
      </c>
      <c r="L6" s="42"/>
      <c r="O6" s="35" t="s">
        <v>88</v>
      </c>
      <c r="P6" s="72">
        <v>0</v>
      </c>
      <c r="Q6"/>
    </row>
    <row r="7" spans="2:17" ht="27.75" customHeight="1" x14ac:dyDescent="0.3">
      <c r="B7" s="32"/>
      <c r="C7" s="43" t="s">
        <v>65</v>
      </c>
      <c r="D7" s="66" t="str">
        <f>IF(COUNTIFS(Evaluation!F$1:F$31,'Matrice des risques'!$D$15,Evaluation!E$1:E$31,$C7)=0, "", COUNTIFS(Evaluation!F$1:F$31,'Matrice des risques'!$D$15,Evaluation!E$1:E$31,$C7))</f>
        <v/>
      </c>
      <c r="E7" s="61" t="str">
        <f>IF(COUNTIFS(Evaluation!F$1:F$31,'Matrice des risques'!$E$15,Evaluation!E$1:E$31,$C7)=0, "", COUNTIFS(Evaluation!F$1:F$31,'Matrice des risques'!$E$15,Evaluation!E$1:E$31,$C7))</f>
        <v/>
      </c>
      <c r="F7" s="61" t="str">
        <f>IF(COUNTIFS(Evaluation!F$1:F$31,'Matrice des risques'!$F$15,Evaluation!E$1:E$31,$C7)=0, "", COUNTIFS(Evaluation!F$1:F$31,'Matrice des risques'!$F$15,Evaluation!E$1:E$31,$C7))</f>
        <v/>
      </c>
      <c r="G7" s="65" t="str">
        <f>IF(COUNTIFS(Evaluation!F$1:F$31,'Matrice des risques'!$G$15,Evaluation!E$1:E$31,$C7)=0, "", COUNTIFS(Evaluation!F$1:F$31,'Matrice des risques'!$G$15,Evaluation!E$1:E$31,$C7))</f>
        <v/>
      </c>
      <c r="H7" s="64" t="str">
        <f>IF(COUNTIFS(Evaluation!F$1:F$31,'Matrice des risques'!$H$15,Evaluation!E$1:E$31,$C7)=0, "", COUNTIFS(Evaluation!F$1:F$31,$H$15,Evaluation!E$1:E$31,$C7))</f>
        <v/>
      </c>
      <c r="I7" s="32"/>
      <c r="J7" s="33" t="s">
        <v>83</v>
      </c>
      <c r="K7" s="48">
        <f>IFERROR(K6/SUM($D$5:$H$14),0)</f>
        <v>0</v>
      </c>
      <c r="L7" s="49"/>
      <c r="O7"/>
      <c r="P7"/>
      <c r="Q7"/>
    </row>
    <row r="8" spans="2:17" ht="27.75" customHeight="1" x14ac:dyDescent="0.3">
      <c r="B8" s="51" t="s">
        <v>86</v>
      </c>
      <c r="C8" s="43"/>
      <c r="D8" s="44"/>
      <c r="E8" s="45"/>
      <c r="F8" s="45"/>
      <c r="G8" s="46"/>
      <c r="H8" s="47"/>
      <c r="I8" s="32"/>
      <c r="J8" s="36" t="s">
        <v>83</v>
      </c>
      <c r="K8" s="39" t="s">
        <v>85</v>
      </c>
      <c r="L8" s="40"/>
      <c r="O8"/>
      <c r="P8"/>
      <c r="Q8"/>
    </row>
    <row r="9" spans="2:17" ht="27.75" customHeight="1" x14ac:dyDescent="0.3">
      <c r="B9" s="51"/>
      <c r="C9" s="43" t="s">
        <v>64</v>
      </c>
      <c r="D9" s="62" t="str">
        <f>IF(COUNTIFS(Evaluation!F$1:F$31,'Matrice des risques'!$D$15,Evaluation!E$1:E$31,$C9)=0, "", COUNTIFS(Evaluation!F$1:F$31,'Matrice des risques'!$D$15,Evaluation!E$1:E$31,$C9))</f>
        <v/>
      </c>
      <c r="E9" s="61" t="str">
        <f>IF(COUNTIFS(Evaluation!F$1:F$31,'Matrice des risques'!$E$15,Evaluation!E$1:E$31,$C9)=0, "", COUNTIFS(Evaluation!F$1:F$31,'Matrice des risques'!$E$15,Evaluation!E$1:E$31,$C9))</f>
        <v/>
      </c>
      <c r="F9" s="61" t="str">
        <f>IF(COUNTIFS(Evaluation!F$1:F$31,'Matrice des risques'!$F$15,Evaluation!E$1:E$31,$C9)=0, "", COUNTIFS(Evaluation!F$1:F$31,'Matrice des risques'!$F$15,Evaluation!E$1:E$31,$C9))</f>
        <v/>
      </c>
      <c r="G9" s="61" t="str">
        <f>IF(COUNTIFS(Evaluation!F$1:F$31,'Matrice des risques'!$G$15,Evaluation!E$1:E$31,$C9)=0, "", COUNTIFS(Evaluation!F$1:F$31,'Matrice des risques'!$G$15,Evaluation!E$1:E$31,$C9))</f>
        <v/>
      </c>
      <c r="H9" s="64" t="str">
        <f>IF(COUNTIFS(Evaluation!F$1:F$31,'Matrice des risques'!$H$15,Evaluation!E$1:E$31,$C9)=0, "", COUNTIFS(Evaluation!F$1:F$31,'Matrice des risques'!$H$15,Evaluation!E$1:E$31,$C9))</f>
        <v/>
      </c>
      <c r="I9" s="32"/>
      <c r="J9" s="36" t="s">
        <v>83</v>
      </c>
      <c r="K9" s="41">
        <f>+SUM(D5:E6,E7:F8,E9:G10,F11:H12,H13)</f>
        <v>0</v>
      </c>
      <c r="L9" s="42"/>
      <c r="O9"/>
      <c r="P9"/>
      <c r="Q9"/>
    </row>
    <row r="10" spans="2:17" ht="27.75" customHeight="1" x14ac:dyDescent="0.3">
      <c r="B10" s="51"/>
      <c r="C10" s="43"/>
      <c r="D10" s="44"/>
      <c r="E10" s="45"/>
      <c r="F10" s="45"/>
      <c r="G10" s="45"/>
      <c r="H10" s="52"/>
      <c r="I10" s="32"/>
      <c r="J10" s="36" t="s">
        <v>83</v>
      </c>
      <c r="K10" s="48">
        <f>IFERROR(K9/SUM($D$5:$H$14),0)</f>
        <v>0</v>
      </c>
      <c r="L10" s="49"/>
      <c r="O10"/>
      <c r="P10"/>
      <c r="Q10"/>
    </row>
    <row r="11" spans="2:17" ht="27.75" customHeight="1" x14ac:dyDescent="0.3">
      <c r="B11" s="51"/>
      <c r="C11" s="43" t="s">
        <v>63</v>
      </c>
      <c r="D11" s="62" t="str">
        <f>IF(COUNTIFS(Evaluation!F$1:F$31,'Matrice des risques'!$D$15,Evaluation!E$1:E$31,$C11)=0, "", COUNTIFS(Evaluation!F$1:F$31,'Matrice des risques'!$D$15,Evaluation!E$1:E$31,$C11))</f>
        <v/>
      </c>
      <c r="E11" s="62" t="str">
        <f>IF(COUNTIFS(Evaluation!F$1:F$31,'Matrice des risques'!$E$15,Evaluation!E$1:E$31,$C11)=0, "", COUNTIFS(Evaluation!F$1:F$31,'Matrice des risques'!$E$15,Evaluation!E$1:E$31,$C11))</f>
        <v/>
      </c>
      <c r="F11" s="63" t="str">
        <f>IF(COUNTIFS(Evaluation!F$1:F$31,'Matrice des risques'!$F$15,Evaluation!E$1:E$31,$C11)=0, "", COUNTIFS(Evaluation!F$1:F$31,'Matrice des risques'!$F$15,Evaluation!E$1:E$31,$C11))</f>
        <v/>
      </c>
      <c r="G11" s="61" t="str">
        <f>IF(COUNTIFS(Evaluation!F$1:F$31,'Matrice des risques'!$G$15,Evaluation!E$1:E$31,$C11)=0, "", COUNTIFS(Evaluation!F$1:F$31,'Matrice des risques'!$G$15,Evaluation!E$1:E$31,$C11))</f>
        <v/>
      </c>
      <c r="H11" s="61" t="str">
        <f>IF(COUNTIFS(Evaluation!F$1:F$31,'Matrice des risques'!$H$15,Evaluation!E$1:E$31,$C11)=0, "", COUNTIFS(Evaluation!F$1:F$31,'Matrice des risques'!$H$15,Evaluation!E$1:E$31,$C11))</f>
        <v/>
      </c>
      <c r="I11" s="32"/>
      <c r="J11" s="37" t="s">
        <v>83</v>
      </c>
      <c r="K11" s="39" t="s">
        <v>2</v>
      </c>
      <c r="L11" s="40"/>
      <c r="O11"/>
      <c r="P11"/>
      <c r="Q11"/>
    </row>
    <row r="12" spans="2:17" ht="27.75" customHeight="1" x14ac:dyDescent="0.3">
      <c r="B12" s="32"/>
      <c r="C12" s="43"/>
      <c r="D12" s="44"/>
      <c r="E12" s="44"/>
      <c r="F12" s="45"/>
      <c r="G12" s="45"/>
      <c r="H12" s="45"/>
      <c r="I12" s="32"/>
      <c r="J12" s="37" t="s">
        <v>83</v>
      </c>
      <c r="K12" s="41">
        <f>+SUM(D7:D12,E11,D13:G14)</f>
        <v>0</v>
      </c>
      <c r="L12" s="42"/>
      <c r="O12"/>
      <c r="P12"/>
      <c r="Q12"/>
    </row>
    <row r="13" spans="2:17" ht="27.75" customHeight="1" x14ac:dyDescent="0.3">
      <c r="B13" s="32"/>
      <c r="C13" s="43" t="s">
        <v>62</v>
      </c>
      <c r="D13" s="62" t="str">
        <f>IF(COUNTIFS(Evaluation!F$1:F$31,'Matrice des risques'!$D$15,Evaluation!E$1:E$31,$C13)=0, "", COUNTIFS(Evaluation!F$1:F$31,'Matrice des risques'!$D$15,Evaluation!E$1:E$31,$C13))</f>
        <v/>
      </c>
      <c r="E13" s="62" t="str">
        <f>IF(COUNTIFS(Evaluation!F$1:F$31,'Matrice des risques'!$E$15,Evaluation!E$1:E$31,$C13)=0, "", COUNTIFS(Evaluation!F$1:F$31,'Matrice des risques'!$E$15,Evaluation!E$1:E$31,$C13))</f>
        <v/>
      </c>
      <c r="F13" s="62" t="str">
        <f>IF(COUNTIFS(Evaluation!F$1:F$31,'Matrice des risques'!$F$15,Evaluation!E$1:E$31,$C13)=0, "", COUNTIFS(Evaluation!F$1:F$31,'Matrice des risques'!$F$15,Evaluation!E$1:E$31,$C13))</f>
        <v/>
      </c>
      <c r="G13" s="62" t="str">
        <f>IF(COUNTIFS(Evaluation!F$1:F$31,'Matrice des risques'!$G$15,Evaluation!E$1:E$31,$C13)=0, "", COUNTIFS(Evaluation!F$1:F$31,'Matrice des risques'!$G$15,Evaluation!E$1:E$31,$C13))</f>
        <v/>
      </c>
      <c r="H13" s="61" t="str">
        <f>IF(COUNTIFS(Evaluation!F$1:F$31,'Matrice des risques'!$H$15,Evaluation!E$1:E$31,$C13)=0, "", COUNTIFS(Evaluation!F$1:F$31,'Matrice des risques'!$H$15,Evaluation!E$1:E$31,$C13))</f>
        <v/>
      </c>
      <c r="I13" s="32"/>
      <c r="J13" s="37" t="s">
        <v>83</v>
      </c>
      <c r="K13" s="48">
        <f>IFERROR(K12/SUM($D$5:$H$14),0)</f>
        <v>0</v>
      </c>
      <c r="L13" s="49"/>
      <c r="O13"/>
      <c r="P13"/>
      <c r="Q13"/>
    </row>
    <row r="14" spans="2:17" ht="27.75" customHeight="1" x14ac:dyDescent="0.3">
      <c r="B14" s="32"/>
      <c r="C14" s="43"/>
      <c r="D14" s="44"/>
      <c r="E14" s="44"/>
      <c r="F14" s="44"/>
      <c r="G14" s="44"/>
      <c r="H14" s="45"/>
      <c r="I14" s="32"/>
      <c r="J14" s="32"/>
      <c r="K14" s="32"/>
      <c r="L14" s="32"/>
    </row>
    <row r="15" spans="2:17" x14ac:dyDescent="0.3">
      <c r="B15" s="32"/>
      <c r="C15" s="32"/>
      <c r="D15" s="34" t="s">
        <v>3</v>
      </c>
      <c r="E15" s="34" t="s">
        <v>2</v>
      </c>
      <c r="F15" s="34" t="s">
        <v>4</v>
      </c>
      <c r="G15" s="34" t="s">
        <v>5</v>
      </c>
      <c r="H15" s="34" t="s">
        <v>7</v>
      </c>
      <c r="I15" s="32"/>
      <c r="J15" s="32"/>
      <c r="K15" s="32"/>
      <c r="L15" s="32"/>
    </row>
    <row r="16" spans="2:17" x14ac:dyDescent="0.3">
      <c r="B16" s="32"/>
      <c r="C16" s="53"/>
      <c r="D16" s="53"/>
      <c r="E16" s="53"/>
      <c r="G16" s="31"/>
      <c r="H16" s="32"/>
      <c r="I16" s="32"/>
      <c r="J16" s="32"/>
      <c r="K16" s="32"/>
      <c r="L16" s="32"/>
    </row>
    <row r="17" spans="2:12" ht="16.5" x14ac:dyDescent="0.3">
      <c r="B17" s="29"/>
      <c r="C17" s="29"/>
      <c r="D17" s="29"/>
      <c r="E17" s="29"/>
      <c r="F17" s="27" t="s">
        <v>87</v>
      </c>
      <c r="G17" s="29"/>
      <c r="H17" s="29"/>
      <c r="I17" s="29"/>
      <c r="J17" s="29"/>
      <c r="K17" s="29"/>
      <c r="L17" s="29"/>
    </row>
  </sheetData>
  <mergeCells count="41">
    <mergeCell ref="C16:E16"/>
    <mergeCell ref="K11:L11"/>
    <mergeCell ref="K12:L12"/>
    <mergeCell ref="C13:C14"/>
    <mergeCell ref="D13:D14"/>
    <mergeCell ref="E13:E14"/>
    <mergeCell ref="F13:F14"/>
    <mergeCell ref="G13:G14"/>
    <mergeCell ref="H13:H14"/>
    <mergeCell ref="K13:L13"/>
    <mergeCell ref="C11:C12"/>
    <mergeCell ref="D11:D12"/>
    <mergeCell ref="E11:E12"/>
    <mergeCell ref="F11:F12"/>
    <mergeCell ref="G11:G12"/>
    <mergeCell ref="H11:H12"/>
    <mergeCell ref="B8:B11"/>
    <mergeCell ref="K8:L8"/>
    <mergeCell ref="C9:C10"/>
    <mergeCell ref="D9:D10"/>
    <mergeCell ref="E9:E10"/>
    <mergeCell ref="F9:F10"/>
    <mergeCell ref="G9:G10"/>
    <mergeCell ref="H9:H10"/>
    <mergeCell ref="K9:L9"/>
    <mergeCell ref="K10:L10"/>
    <mergeCell ref="K5:L5"/>
    <mergeCell ref="K6:L6"/>
    <mergeCell ref="C7:C8"/>
    <mergeCell ref="D7:D8"/>
    <mergeCell ref="E7:E8"/>
    <mergeCell ref="F7:F8"/>
    <mergeCell ref="G7:G8"/>
    <mergeCell ref="H7:H8"/>
    <mergeCell ref="K7:L7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0CD25E8D12684E8FA2E6DE670A536D" ma:contentTypeVersion="13" ma:contentTypeDescription="Ein neues Dokument erstellen." ma:contentTypeScope="" ma:versionID="31f90c35afaaef36d3d00b08f23c0ede">
  <xsd:schema xmlns:xsd="http://www.w3.org/2001/XMLSchema" xmlns:xs="http://www.w3.org/2001/XMLSchema" xmlns:p="http://schemas.microsoft.com/office/2006/metadata/properties" xmlns:ns2="a421e8c4-1b21-45a1-bc76-982adb179f29" xmlns:ns3="0b4c232d-9ccb-41aa-8799-48e7e36ea383" targetNamespace="http://schemas.microsoft.com/office/2006/metadata/properties" ma:root="true" ma:fieldsID="13e6b87731a7c302058ef64fa0c5cc2e" ns2:_="" ns3:_="">
    <xsd:import namespace="a421e8c4-1b21-45a1-bc76-982adb179f29"/>
    <xsd:import namespace="0b4c232d-9ccb-41aa-8799-48e7e36ea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1e8c4-1b21-45a1-bc76-982adb179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b9f44044-fee9-4490-ad13-3d909908c6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c232d-9ccb-41aa-8799-48e7e36ea3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dda932e-0fc8-4d64-82a2-09b41049c3be}" ma:internalName="TaxCatchAll" ma:showField="CatchAllData" ma:web="0b4c232d-9ccb-41aa-8799-48e7e36ea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1e8c4-1b21-45a1-bc76-982adb179f29">
      <Terms xmlns="http://schemas.microsoft.com/office/infopath/2007/PartnerControls"/>
    </lcf76f155ced4ddcb4097134ff3c332f>
    <TaxCatchAll xmlns="0b4c232d-9ccb-41aa-8799-48e7e36ea383" xsi:nil="true"/>
  </documentManagement>
</p:properties>
</file>

<file path=customXml/itemProps1.xml><?xml version="1.0" encoding="utf-8"?>
<ds:datastoreItem xmlns:ds="http://schemas.openxmlformats.org/officeDocument/2006/customXml" ds:itemID="{705B3B06-3AA3-41A1-829F-EC045790B5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71883-22D1-4B68-9FF9-EB9B85D978F4}"/>
</file>

<file path=customXml/itemProps3.xml><?xml version="1.0" encoding="utf-8"?>
<ds:datastoreItem xmlns:ds="http://schemas.openxmlformats.org/officeDocument/2006/customXml" ds:itemID="{21805A18-2C10-4F79-BE7A-51ED8715B621}">
  <ds:schemaRefs>
    <ds:schemaRef ds:uri="http://schemas.microsoft.com/office/2006/metadata/properties"/>
    <ds:schemaRef ds:uri="http://schemas.microsoft.com/office/infopath/2007/PartnerControls"/>
    <ds:schemaRef ds:uri="a421e8c4-1b21-45a1-bc76-982adb179f29"/>
    <ds:schemaRef ds:uri="0b4c232d-9ccb-41aa-8799-48e7e36ea3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Mode d'emploi</vt:lpstr>
      <vt:lpstr>Contexte - Cas pratique</vt:lpstr>
      <vt:lpstr>Risques</vt:lpstr>
      <vt:lpstr>Evaluation</vt:lpstr>
      <vt:lpstr>Matrice des risques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Blaser</dc:creator>
  <cp:lastModifiedBy>Alessandra Chezzi</cp:lastModifiedBy>
  <dcterms:created xsi:type="dcterms:W3CDTF">2025-09-09T13:35:55Z</dcterms:created>
  <dcterms:modified xsi:type="dcterms:W3CDTF">2025-11-12T08:54:21Z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0x010100930CD25E8D12684E8FA2E6DE670A536D</vt:lpwstr>
  </property>
  <property fmtid="{D5CDD505-2E9C-101B-9397-08002B2CF9AE}" pid="3" name="MediaServiceImageTags">
    <vt:lpwstr/>
  </property>
  <property fmtid="{D5CDD505-2E9C-101B-9397-08002B2CF9AE}" pid="4" name="_AdHocReviewCycleID">
    <vt:i4>847983581</vt:i4>
  </property>
  <property fmtid="{D5CDD505-2E9C-101B-9397-08002B2CF9AE}" pid="5" name="_NewReviewCycle">
    <vt:lpwstr/>
  </property>
  <property fmtid="{D5CDD505-2E9C-101B-9397-08002B2CF9AE}" pid="6" name="_EmailSubject">
    <vt:lpwstr>Guide risques</vt:lpwstr>
  </property>
  <property fmtid="{D5CDD505-2E9C-101B-9397-08002B2CF9AE}" pid="7" name="_AuthorEmail">
    <vt:lpwstr>mickael.mesbauer@etat.ge.ch</vt:lpwstr>
  </property>
  <property fmtid="{D5CDD505-2E9C-101B-9397-08002B2CF9AE}" pid="8" name="_AuthorEmailDisplayName">
    <vt:lpwstr>Mesbauer Mickaël (DEE)</vt:lpwstr>
  </property>
</Properties>
</file>