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24226"/>
  <mc:AlternateContent xmlns:mc="http://schemas.openxmlformats.org/markup-compatibility/2006">
    <mc:Choice Requires="x15">
      <x15ac:absPath xmlns:x15ac="http://schemas.microsoft.com/office/spreadsheetml/2010/11/ac" url="A:\DIP-SASLP_Institutions\_Formulaires\Accueil renforcé\"/>
    </mc:Choice>
  </mc:AlternateContent>
  <xr:revisionPtr revIDLastSave="0" documentId="13_ncr:1_{FA096409-7C54-4D93-94DE-AC1D0F9C985F}" xr6:coauthVersionLast="47" xr6:coauthVersionMax="47" xr10:uidLastSave="{00000000-0000-0000-0000-000000000000}"/>
  <workbookProtection workbookAlgorithmName="SHA-512" workbookHashValue="kqI1C6Wq6ssE3WSEm5ndWtaakxnTC4uSOD/araSgl4eGorKudPbvxt45iL3eXVflBh8DNRLlIMtLKtjTdJsCeQ==" workbookSaltValue="ACowRRe/fko/fiJQbkNdGg==" workbookSpinCount="100000" lockStructure="1"/>
  <bookViews>
    <workbookView xWindow="14280" yWindow="1605" windowWidth="22935" windowHeight="19065" xr2:uid="{00000000-000D-0000-FFFF-FFFF00000000}"/>
  </bookViews>
  <sheets>
    <sheet name="Demande" sheetId="1" r:id="rId1"/>
    <sheet name="Calculateur d'heures" sheetId="4" r:id="rId2"/>
    <sheet name="Validations" sheetId="3" state="veryHidden" r:id="rId3"/>
  </sheets>
  <definedNames>
    <definedName name="_xlnm._FilterDatabase" localSheetId="2" hidden="1">Validations!$A$67:$B$135</definedName>
    <definedName name="AreaCostPerHour">Validations!$B$156:$C$157</definedName>
    <definedName name="AreaHiddenFormulaColumns">Demande!$Q$1:$S$1</definedName>
    <definedName name="AreaNonPublicData">Demande!#REF!</definedName>
    <definedName name="CalculatorPublicOrigin">'Calculateur d''heures'!$D$15</definedName>
    <definedName name="CalculatorSASLPOrigin">#REF!</definedName>
    <definedName name="CellEndDate" localSheetId="1">'Calculateur d''heures'!$D$11</definedName>
    <definedName name="CellEndDoW" localSheetId="1">'Calculateur d''heures'!$G$11</definedName>
    <definedName name="CellHoursCalculated">'Calculateur d''heures'!$G$23</definedName>
    <definedName name="CellHoursCalculatedSASLP">#REF!</definedName>
    <definedName name="CellHoursRequest">'Calculateur d''heures'!$G$24</definedName>
    <definedName name="CellStartDate" localSheetId="1">'Calculateur d''heures'!$D$10</definedName>
    <definedName name="CellStartDoW" localSheetId="1">'Calculateur d''heures'!$G$10</definedName>
    <definedName name="CellToolbarSASLP">Demande!#REF!</definedName>
    <definedName name="DataInstitutionNames">Validations!$A$66:$A$136</definedName>
    <definedName name="DataInstitutionOrganisations">Validations!$B$66:$B$136</definedName>
    <definedName name="DATE">Demande!$R$8</definedName>
    <definedName name="ExcelAsFormFirstCell">Demande!$G$24</definedName>
    <definedName name="ExcelAsFormHideSheetExport" localSheetId="1">'Calculateur d''heures'!$A$1</definedName>
    <definedName name="ExcelAsFormInternalData">Demande!#REF!,Demande!$A$59:$A$105</definedName>
    <definedName name="ExcelAsFormToolbar">Demande!$K$1</definedName>
    <definedName name="FieldBirthDate">Demande!$Q$34</definedName>
    <definedName name="FieldClosingReportClosedTag">Demande!#REF!</definedName>
    <definedName name="FieldClosingReportComments">Demande!#REF!</definedName>
    <definedName name="FieldClosingReportConclusions">Demande!#REF!</definedName>
    <definedName name="FieldClosingReportDate">Demande!#REF!</definedName>
    <definedName name="FieldCostPerHour">Demande!$K$55</definedName>
    <definedName name="FieldCostStructureKind">Demande!$G$57</definedName>
    <definedName name="FieldCostTrainingKind">Demande!$G$55</definedName>
    <definedName name="FieldEndDate">Demande!$Q$44</definedName>
    <definedName name="FieldFirstName">Demande!$Q$33</definedName>
    <definedName name="FieldHelper">Demande!$Q$49</definedName>
    <definedName name="FieldHostedSince">Demande!$Q$36</definedName>
    <definedName name="FieldHours">Demande!$Q$45</definedName>
    <definedName name="FieldHoursCalculated">Demande!$R$45</definedName>
    <definedName name="FieldHoursCalculationArea">'Calculateur d''heures'!$D$15:$E$21</definedName>
    <definedName name="FieldHoursCalculationAreaSASLP">#REF!</definedName>
    <definedName name="FieldInstitution">Demande!$Q$41</definedName>
    <definedName name="FieldIPEApproval">Demande!$R$111</definedName>
    <definedName name="FieldIPEInfo">Demande!$Q$111</definedName>
    <definedName name="FieldIPEName">Demande!$Q$109</definedName>
    <definedName name="FieldLastName">Demande!$Q$32</definedName>
    <definedName name="FieldNeedAffectionTrouble">Demande!$Q$79</definedName>
    <definedName name="FieldNeedComments">Demande!$Q$91</definedName>
    <definedName name="FieldNeedExternal">Demande!$Q$81</definedName>
    <definedName name="FieldNeedOther">Demande!$Q$85</definedName>
    <definedName name="FieldNeedOtherDescription">Demande!$Q$86</definedName>
    <definedName name="FieldNeedSpecial">Demande!$Q$71</definedName>
    <definedName name="FieldNeedSpecialDisease">Demande!$Q$75</definedName>
    <definedName name="FieldNeedSpecialHandicap">Demande!$Q$74</definedName>
    <definedName name="FieldNeedSpecialPsy">Demande!$Q$76</definedName>
    <definedName name="FieldNeedSpecialSchool">Demande!$Q$77</definedName>
    <definedName name="FieldNeedViolence">Demande!$Q$83</definedName>
    <definedName name="FieldObjectives">Demande!$Q$100</definedName>
    <definedName name="FieldOrganism">Demande!$Q$42</definedName>
    <definedName name="FieldPreviousActions">Demande!$Q$62</definedName>
    <definedName name="FieldRequestDate">Demande!$Q$24</definedName>
    <definedName name="FieldRequestEmail">Demande!$Q$27</definedName>
    <definedName name="FieldRequestMadeBy">Demande!$Q$26</definedName>
    <definedName name="FieldRequestRenewalCount">Demande!$R$25</definedName>
    <definedName name="FieldRequestType">Demande!$Q$25</definedName>
    <definedName name="FieldSASLPAggreedEndDate">Demande!#REF!</definedName>
    <definedName name="FieldSASLPAggreedHours">Demande!#REF!</definedName>
    <definedName name="FieldSASLPAggreedStartDate">Demande!#REF!</definedName>
    <definedName name="FieldSASLPAgreedDuration">Demande!#REF!</definedName>
    <definedName name="FieldSASLPCancelledComment">Demande!#REF!</definedName>
    <definedName name="FieldSASLPCostPerHour">Demande!#REF!</definedName>
    <definedName name="FieldSASLPCostTotal">Demande!#REF!</definedName>
    <definedName name="FieldSASLPDecision">Demande!#REF!</definedName>
    <definedName name="FieldSASLPDecisionAgreed">Demande!#REF!</definedName>
    <definedName name="FieldSASLPDecisionCancelled">Demande!#REF!</definedName>
    <definedName name="FieldSASLPDecisionDate">Demande!#REF!</definedName>
    <definedName name="FieldSASLPDecisionPartiallyAgreed">Demande!#REF!</definedName>
    <definedName name="FieldSASLPDecisionRefused">Demande!#REF!</definedName>
    <definedName name="FieldSASLPPersonInCharge">Demande!#REF!</definedName>
    <definedName name="FieldSASLPRefusedComment">Demande!#REF!</definedName>
    <definedName name="FieldSASLPSignatureDate">Demande!#REF!</definedName>
    <definedName name="FieldSignatureDate">Demande!$Q$117</definedName>
    <definedName name="FieldStartDate">Demande!$Q$43</definedName>
    <definedName name="FieldSupportPlanning">Demande!$Q$46</definedName>
    <definedName name="ListCostStructureKind">Validations!$A$156:$A$157</definedName>
    <definedName name="ListCostTrainingKind">Validations!$B$155:$C$155</definedName>
    <definedName name="ListDecisionTypes">Validations!$A$32:$A$38</definedName>
    <definedName name="ListInstitutions">Validations!$A$67:$A$136</definedName>
    <definedName name="ListIPEYesNo">Validations!$A$25:$A$27</definedName>
    <definedName name="ListOrganisations">Validations!$A$44:$A$61</definedName>
    <definedName name="ListRenewalCount">Validations!$A$141:$A$151</definedName>
    <definedName name="ListRequestTypes">Validations!$A$19:$A$20</definedName>
    <definedName name="ParamImportVersion">Validations!$B$6</definedName>
    <definedName name="ParamMaxAge">Validations!$B$11</definedName>
    <definedName name="ParamProjectCustomer">Validations!$B$8</definedName>
    <definedName name="ParamProjectGUID">Validations!$B$9</definedName>
    <definedName name="ParamProjectName">Validations!$B$10</definedName>
    <definedName name="ParamVersion">Validations!$B$7</definedName>
    <definedName name="SPECIALSUPPORT_BIRTHDAY">Demande!$G$34</definedName>
    <definedName name="SPECIALSUPPORT_CLOSINGREPORT_CLOSEDTAG">Demande!#REF!</definedName>
    <definedName name="SPECIALSUPPORT_CLOSINGREPORT_COMMENT">Demande!#REF!</definedName>
    <definedName name="SPECIALSUPPORT_CLOSINGREPORT_CONCLUSIONS">Demande!#REF!</definedName>
    <definedName name="SPECIALSUPPORT_CLOSINGREPORT_DATE">Demande!#REF!</definedName>
    <definedName name="SPECIALSUPPORT_DECISION_AGREED_COMMENT">Demande!#REF!</definedName>
    <definedName name="SPECIALSUPPORT_DECISION_AGREED_ENDDATE">Demande!#REF!</definedName>
    <definedName name="SPECIALSUPPORT_DECISION_AGREED_STARTDATE">Demande!#REF!</definedName>
    <definedName name="SPECIALSUPPORT_DECISION_CANCELLED_COMMENT">Demande!#REF!</definedName>
    <definedName name="SPECIALSUPPORT_DECISION_DATE">Demande!#REF!</definedName>
    <definedName name="SPECIALSUPPORT_DECISION_DECISION">Demande!#REF!</definedName>
    <definedName name="SPECIALSUPPORT_DECISION_EVALUATOR">Demande!#REF!</definedName>
    <definedName name="SPECIALSUPPORT_DECISION_REFUSED_COMMENT">Demande!#REF!</definedName>
    <definedName name="SPECIALSUPPORT_DECISION_SIGNATUREDATE">Demande!#REF!</definedName>
    <definedName name="SPECIALSUPPORT_FIRSTNAME">Demande!$G$33</definedName>
    <definedName name="SPECIALSUPPORT_HOSTEDSINCE">Demande!$G$36</definedName>
    <definedName name="SPECIALSUPPORT_HOURSCALCULATIONAREA">'Calculateur d''heures'!$D$15:$E$21</definedName>
    <definedName name="SPECIALSUPPORT_HOURSCALCULATIONAREASASLP">#REF!</definedName>
    <definedName name="SPECIALSUPPORT_LASTNAME">Demande!$G$32</definedName>
    <definedName name="SPECIALSUPPORT_REQUEST_COST_PERHOUR">Demande!$K$55</definedName>
    <definedName name="SPECIALSUPPORT_REQUEST_COST_STRUCTURE">Demande!$Q$57</definedName>
    <definedName name="SPECIALSUPPORT_REQUEST_COST_TRAINING">Demande!$G$55</definedName>
    <definedName name="SPECIALSUPPORT_REQUEST_DATE">Demande!$G$24</definedName>
    <definedName name="SPECIALSUPPORT_REQUEST_EMAIL">Demande!$G$27</definedName>
    <definedName name="SPECIALSUPPORT_REQUEST_ENDDATE">Demande!$G$44</definedName>
    <definedName name="SPECIALSUPPORT_REQUEST_HELPER">Demande!$G$49</definedName>
    <definedName name="SPECIALSUPPORT_REQUEST_HOURS">Demande!$R$44</definedName>
    <definedName name="SPECIALSUPPORT_REQUEST_INSTITUTION">Demande!$G$41</definedName>
    <definedName name="SPECIALSUPPORT_REQUEST_IPE_APPROVAL">Demande!$R$110</definedName>
    <definedName name="SPECIALSUPPORT_REQUEST_IPE_INFO">Demande!$Q$110</definedName>
    <definedName name="SPECIALSUPPORT_REQUEST_IPE_NAME">Demande!$G$109</definedName>
    <definedName name="SPECIALSUPPORT_REQUEST_MADEBY">Demande!$G$26</definedName>
    <definedName name="SPECIALSUPPORT_REQUEST_NEEDS_AFFECTION">Demande!$R$79</definedName>
    <definedName name="SPECIALSUPPORT_REQUEST_NEEDS_COMMENTS">Demande!$D$91</definedName>
    <definedName name="SPECIALSUPPORT_REQUEST_NEEDS_EXTERNAL">Demande!$R$81</definedName>
    <definedName name="SPECIALSUPPORT_REQUEST_NEEDS_OTHER">Demande!$R$85</definedName>
    <definedName name="SPECIALSUPPORT_REQUEST_NEEDS_OTHER_DESCRIPTION">Demande!$Q$86</definedName>
    <definedName name="SPECIALSUPPORT_REQUEST_NEEDS_SPECIAL">Demande!$R$71</definedName>
    <definedName name="SPECIALSUPPORT_REQUEST_NEEDS_SPECIAL_DISEASE">Demande!$R$75</definedName>
    <definedName name="SPECIALSUPPORT_REQUEST_NEEDS_SPECIAL_HANDICAP">Demande!$R$74</definedName>
    <definedName name="SPECIALSUPPORT_REQUEST_NEEDS_SPECIAL_PSY">Demande!$R$76</definedName>
    <definedName name="SPECIALSUPPORT_REQUEST_NEEDS_SPECIAL_SCHOOL">Demande!$R$77</definedName>
    <definedName name="SPECIALSUPPORT_REQUEST_NEEDS_VIOLENCE">Demande!$R$83</definedName>
    <definedName name="SPECIALSUPPORT_REQUEST_OBJECTIVES">Demande!$D$100</definedName>
    <definedName name="SPECIALSUPPORT_REQUEST_ORGANISM">Demande!$G$42</definedName>
    <definedName name="SPECIALSUPPORT_REQUEST_PLANNING">Demande!$G$46</definedName>
    <definedName name="SPECIALSUPPORT_REQUEST_PREVIOUSACTIONS">Demande!$D$62</definedName>
    <definedName name="SPECIALSUPPORT_REQUEST_RENEWALCOUNT">Demande!$I$25</definedName>
    <definedName name="SPECIALSUPPORT_REQUEST_SIGNATUREDATE">Demande!$D$117</definedName>
    <definedName name="SPECIALSUPPORT_REQUEST_STARTDATE">Demande!$G$43</definedName>
    <definedName name="SPECIALSUPPORT_REQUEST_TYPE">Demande!$G$25</definedName>
    <definedName name="TableInstitutions">Validations!$A$66:$B$136</definedName>
    <definedName name="UID">Demande!$Q$8</definedName>
    <definedName name="ValueDecisionAgreed">Validations!$A$33</definedName>
    <definedName name="ValueDecisionCancelled">Validations!$A$38</definedName>
    <definedName name="ValueDecisionPartiallyAgreed">Validations!$A$34</definedName>
    <definedName name="ValueDecisionRefused">Validations!$A$35</definedName>
    <definedName name="ValueDecisionRunning">Validations!$A$32</definedName>
    <definedName name="ValueIPEChoose">Validations!$A$25</definedName>
    <definedName name="ValueIPENo">Validations!$A$27</definedName>
    <definedName name="ValueIPEYes">Validations!$A$26</definedName>
    <definedName name="ValueRenewalCount1">Validations!$A$141</definedName>
    <definedName name="ValueRenewalCountNone">Validations!$A$151</definedName>
    <definedName name="ValueRequestTypeRenewal">Validations!$A$20</definedName>
    <definedName name="_xlnm.Print_Area" localSheetId="0">Demande!$A$1:$O$121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7" i="1" l="1"/>
  <c r="G42" i="1" a="1"/>
  <c r="G42" i="1" s="1"/>
  <c r="I25" i="1"/>
  <c r="I43" i="1"/>
  <c r="I44" i="1"/>
  <c r="D11" i="4"/>
  <c r="D10" i="4"/>
  <c r="K55" i="1"/>
  <c r="J15" i="4" l="1"/>
  <c r="J16" i="4" s="1"/>
  <c r="J17" i="4" s="1"/>
  <c r="J18" i="4" s="1"/>
  <c r="J19" i="4" s="1"/>
  <c r="J20" i="4" s="1"/>
  <c r="J21" i="4" s="1"/>
  <c r="K111" i="1"/>
  <c r="R111" i="1" s="1"/>
  <c r="S112" i="1" s="1"/>
  <c r="G111" i="1"/>
  <c r="Q111" i="1" s="1"/>
  <c r="S111" i="1" s="1"/>
  <c r="C99" i="1" l="1"/>
  <c r="Q75" i="1" l="1"/>
  <c r="Q74" i="1"/>
  <c r="Q85" i="1"/>
  <c r="Q83" i="1"/>
  <c r="Q81" i="1"/>
  <c r="Q79" i="1"/>
  <c r="Q76" i="1"/>
  <c r="Q77" i="1"/>
  <c r="Q27" i="1"/>
  <c r="S27" i="1" s="1"/>
  <c r="R25" i="1" l="1"/>
  <c r="Q26" i="1"/>
  <c r="S26" i="1" s="1"/>
  <c r="Q49" i="1"/>
  <c r="S49" i="1" s="1"/>
  <c r="Q117" i="1" l="1"/>
  <c r="S117" i="1" s="1"/>
  <c r="Q109" i="1" l="1"/>
  <c r="S109" i="1" s="1"/>
  <c r="Q100" i="1"/>
  <c r="S100" i="1" s="1"/>
  <c r="Q91" i="1"/>
  <c r="Q86" i="1"/>
  <c r="S85" i="1" s="1"/>
  <c r="Q62" i="1" l="1"/>
  <c r="S62" i="1" s="1"/>
  <c r="G11" i="4"/>
  <c r="G10" i="4"/>
  <c r="E10" i="4" s="1"/>
  <c r="Q46" i="1"/>
  <c r="S46" i="1" s="1"/>
  <c r="Q36" i="1"/>
  <c r="S36" i="1" s="1"/>
  <c r="Q43" i="1"/>
  <c r="S43" i="1" s="1"/>
  <c r="Q44" i="1"/>
  <c r="S44" i="1" s="1"/>
  <c r="F17" i="4" l="1"/>
  <c r="E17" i="4" s="1"/>
  <c r="G17" i="4" s="1"/>
  <c r="E11" i="4"/>
  <c r="F20" i="4"/>
  <c r="E20" i="4" s="1"/>
  <c r="G20" i="4" s="1"/>
  <c r="F15" i="4"/>
  <c r="E15" i="4" s="1"/>
  <c r="G15" i="4" s="1"/>
  <c r="F21" i="4"/>
  <c r="E21" i="4" s="1"/>
  <c r="G21" i="4" s="1"/>
  <c r="F18" i="4"/>
  <c r="E18" i="4" s="1"/>
  <c r="G18" i="4" s="1"/>
  <c r="F19" i="4"/>
  <c r="E19" i="4" s="1"/>
  <c r="G19" i="4" s="1"/>
  <c r="F16" i="4"/>
  <c r="E16" i="4" s="1"/>
  <c r="G16" i="4" s="1"/>
  <c r="K15" i="4" l="1"/>
  <c r="K16" i="4" l="1"/>
  <c r="K17" i="4" l="1"/>
  <c r="K18" i="4" l="1"/>
  <c r="Q41" i="1"/>
  <c r="S41" i="1" s="1"/>
  <c r="Q42" i="1"/>
  <c r="S42" i="1" s="1"/>
  <c r="K19" i="4" l="1"/>
  <c r="G23" i="4"/>
  <c r="G24" i="4" s="1"/>
  <c r="Q32" i="1"/>
  <c r="S32" i="1" s="1"/>
  <c r="Q24" i="1"/>
  <c r="S24" i="1" s="1"/>
  <c r="Q34" i="1"/>
  <c r="S34" i="1" s="1"/>
  <c r="Q33" i="1"/>
  <c r="S33" i="1" s="1"/>
  <c r="Q25" i="1"/>
  <c r="S25" i="1" s="1"/>
  <c r="Q45" i="1" l="1"/>
  <c r="L55" i="1"/>
  <c r="S55" i="1" s="1"/>
  <c r="K20" i="4"/>
  <c r="R45" i="1"/>
  <c r="L53" i="1" l="1"/>
  <c r="G45" i="1"/>
  <c r="K21" i="4"/>
  <c r="S45" i="1"/>
  <c r="K13" i="4" l="1"/>
  <c r="L15" i="4"/>
  <c r="L16" i="4" l="1"/>
  <c r="L17" i="4" l="1"/>
  <c r="L18" i="4" l="1"/>
  <c r="L19" i="4" l="1"/>
  <c r="L20" i="4" l="1"/>
  <c r="L21" i="4" l="1"/>
  <c r="M15" i="4" l="1"/>
  <c r="L13" i="4"/>
  <c r="M16" i="4" l="1"/>
  <c r="M17" i="4" l="1"/>
  <c r="M18" i="4" l="1"/>
  <c r="M19" i="4" l="1"/>
  <c r="M20" i="4" l="1"/>
  <c r="M21" i="4" l="1"/>
  <c r="M13" i="4" l="1"/>
  <c r="N15" i="4"/>
  <c r="N16" i="4" l="1"/>
  <c r="N17" i="4" l="1"/>
  <c r="N18" i="4" l="1"/>
  <c r="N19" i="4" s="1"/>
  <c r="N20" i="4" l="1"/>
  <c r="N21" i="4" l="1"/>
  <c r="O15" i="4" l="1"/>
  <c r="O16" i="4" s="1"/>
  <c r="O17" i="4" s="1"/>
  <c r="O18" i="4" s="1"/>
  <c r="O19" i="4" s="1"/>
  <c r="O20" i="4" s="1"/>
  <c r="O21" i="4" s="1"/>
  <c r="N13" i="4"/>
  <c r="P15" i="4" l="1"/>
  <c r="P16" i="4" s="1"/>
  <c r="P17" i="4" s="1"/>
  <c r="P18" i="4" s="1"/>
  <c r="P19" i="4" s="1"/>
  <c r="P20" i="4" s="1"/>
  <c r="P21" i="4" s="1"/>
  <c r="O13" i="4"/>
  <c r="Q15" i="4" l="1"/>
  <c r="Q16" i="4" s="1"/>
  <c r="Q17" i="4" s="1"/>
  <c r="Q18" i="4" s="1"/>
  <c r="Q19" i="4" s="1"/>
  <c r="Q20" i="4" s="1"/>
  <c r="Q21" i="4" s="1"/>
  <c r="P13" i="4"/>
  <c r="R15" i="4" l="1"/>
  <c r="R16" i="4" s="1"/>
  <c r="R17" i="4" s="1"/>
  <c r="R18" i="4" s="1"/>
  <c r="R19" i="4" s="1"/>
  <c r="R20" i="4" s="1"/>
  <c r="R21" i="4" s="1"/>
  <c r="Q13" i="4"/>
  <c r="R13" i="4" l="1"/>
  <c r="S15" i="4"/>
  <c r="S16" i="4" s="1"/>
  <c r="S17" i="4" s="1"/>
  <c r="S18" i="4" s="1"/>
  <c r="S19" i="4" s="1"/>
  <c r="S20" i="4" s="1"/>
  <c r="S21" i="4" s="1"/>
  <c r="S13" i="4" l="1"/>
  <c r="T15" i="4"/>
  <c r="T16" i="4" s="1"/>
  <c r="T17" i="4" s="1"/>
  <c r="T18" i="4" s="1"/>
  <c r="T19" i="4" s="1"/>
  <c r="T20" i="4" s="1"/>
  <c r="T21" i="4" s="1"/>
  <c r="U15" i="4" l="1"/>
  <c r="U16" i="4" s="1"/>
  <c r="U17" i="4" s="1"/>
  <c r="U18" i="4" s="1"/>
  <c r="U19" i="4" s="1"/>
  <c r="U20" i="4" s="1"/>
  <c r="U21" i="4" s="1"/>
  <c r="T13" i="4"/>
  <c r="V15" i="4" l="1"/>
  <c r="V16" i="4" s="1"/>
  <c r="V17" i="4" s="1"/>
  <c r="V18" i="4" s="1"/>
  <c r="V19" i="4" s="1"/>
  <c r="V20" i="4" s="1"/>
  <c r="V21" i="4" s="1"/>
  <c r="U13" i="4"/>
  <c r="V13" i="4" l="1"/>
  <c r="W15" i="4"/>
  <c r="W16" i="4" s="1"/>
  <c r="W17" i="4" s="1"/>
  <c r="W18" i="4" s="1"/>
  <c r="W19" i="4" s="1"/>
  <c r="W20" i="4" s="1"/>
  <c r="W21" i="4" s="1"/>
  <c r="W13" i="4" l="1"/>
  <c r="X15" i="4"/>
  <c r="X16" i="4" s="1"/>
  <c r="X17" i="4" s="1"/>
  <c r="X18" i="4" s="1"/>
  <c r="X19" i="4" s="1"/>
  <c r="X20" i="4" s="1"/>
  <c r="X21" i="4" s="1"/>
  <c r="Y15" i="4" l="1"/>
  <c r="Y16" i="4" s="1"/>
  <c r="Y17" i="4" s="1"/>
  <c r="Y18" i="4" s="1"/>
  <c r="Y19" i="4" s="1"/>
  <c r="Y20" i="4" s="1"/>
  <c r="Y21" i="4" s="1"/>
  <c r="X13" i="4"/>
  <c r="Z15" i="4" l="1"/>
  <c r="Z16" i="4" s="1"/>
  <c r="Z17" i="4" s="1"/>
  <c r="Z18" i="4" s="1"/>
  <c r="Z19" i="4" s="1"/>
  <c r="Z20" i="4" s="1"/>
  <c r="Z21" i="4" s="1"/>
  <c r="Y13" i="4"/>
  <c r="AA15" i="4" l="1"/>
  <c r="AA16" i="4" s="1"/>
  <c r="AA17" i="4" s="1"/>
  <c r="AA18" i="4" s="1"/>
  <c r="AA19" i="4" s="1"/>
  <c r="AA20" i="4" s="1"/>
  <c r="AA21" i="4" s="1"/>
  <c r="Z13" i="4"/>
  <c r="AB15" i="4" l="1"/>
  <c r="AB16" i="4" s="1"/>
  <c r="AB17" i="4" s="1"/>
  <c r="AB18" i="4" s="1"/>
  <c r="AB19" i="4" s="1"/>
  <c r="AB20" i="4" s="1"/>
  <c r="AB21" i="4" s="1"/>
  <c r="AA13" i="4"/>
  <c r="AB13" i="4" l="1"/>
  <c r="AC15" i="4"/>
  <c r="AC16" i="4" s="1"/>
  <c r="AC17" i="4" s="1"/>
  <c r="AC18" i="4" s="1"/>
  <c r="AC19" i="4" s="1"/>
  <c r="AC20" i="4" s="1"/>
  <c r="AC21" i="4" s="1"/>
  <c r="AD15" i="4" l="1"/>
  <c r="AD16" i="4" s="1"/>
  <c r="AD17" i="4" s="1"/>
  <c r="AD18" i="4" s="1"/>
  <c r="AD19" i="4" s="1"/>
  <c r="AD20" i="4" s="1"/>
  <c r="AD21" i="4" s="1"/>
  <c r="AC13" i="4"/>
  <c r="AE15" i="4" l="1"/>
  <c r="AE16" i="4" s="1"/>
  <c r="AE17" i="4" s="1"/>
  <c r="AE18" i="4" s="1"/>
  <c r="AE19" i="4" s="1"/>
  <c r="AE20" i="4" s="1"/>
  <c r="AE21" i="4" s="1"/>
  <c r="AD13" i="4"/>
  <c r="AE13" i="4" l="1"/>
  <c r="AF15" i="4"/>
  <c r="AF16" i="4" s="1"/>
  <c r="AF17" i="4" s="1"/>
  <c r="AF18" i="4" s="1"/>
  <c r="AF19" i="4" s="1"/>
  <c r="AF20" i="4" s="1"/>
  <c r="AF21" i="4" s="1"/>
  <c r="AF13" i="4" l="1"/>
  <c r="AG15" i="4"/>
  <c r="AG16" i="4" s="1"/>
  <c r="AG17" i="4" s="1"/>
  <c r="AG18" i="4" s="1"/>
  <c r="AG19" i="4" s="1"/>
  <c r="AG20" i="4" s="1"/>
  <c r="AG21" i="4" s="1"/>
  <c r="AH15" i="4" l="1"/>
  <c r="AH16" i="4" s="1"/>
  <c r="AH17" i="4" s="1"/>
  <c r="AH18" i="4" s="1"/>
  <c r="AH19" i="4" s="1"/>
  <c r="AH20" i="4" s="1"/>
  <c r="AH21" i="4" s="1"/>
  <c r="AG13" i="4"/>
  <c r="AH13" i="4" l="1"/>
  <c r="AI15" i="4"/>
  <c r="AI16" i="4" s="1"/>
  <c r="AI17" i="4" s="1"/>
  <c r="AI18" i="4" s="1"/>
  <c r="AI19" i="4" s="1"/>
  <c r="AI20" i="4" s="1"/>
  <c r="AI21" i="4" s="1"/>
  <c r="AI13" i="4" l="1"/>
  <c r="AJ15" i="4"/>
  <c r="AJ16" i="4" s="1"/>
  <c r="AJ17" i="4" s="1"/>
  <c r="AJ18" i="4" s="1"/>
  <c r="AJ19" i="4" s="1"/>
  <c r="AJ20" i="4" s="1"/>
  <c r="AJ21" i="4" s="1"/>
  <c r="AJ13" i="4" l="1"/>
  <c r="AK15" i="4"/>
  <c r="AK16" i="4" s="1"/>
  <c r="AK17" i="4" s="1"/>
  <c r="AK18" i="4" s="1"/>
  <c r="AK19" i="4" s="1"/>
  <c r="AK20" i="4" s="1"/>
  <c r="AK21" i="4" s="1"/>
  <c r="AL15" i="4" l="1"/>
  <c r="AL16" i="4" s="1"/>
  <c r="AL17" i="4" s="1"/>
  <c r="AL18" i="4" s="1"/>
  <c r="AL19" i="4" s="1"/>
  <c r="AL20" i="4" s="1"/>
  <c r="AL21" i="4" s="1"/>
  <c r="AK13" i="4"/>
  <c r="AM15" i="4" l="1"/>
  <c r="I15" i="4" s="1"/>
  <c r="AL13" i="4"/>
  <c r="AM16" i="4" l="1"/>
  <c r="I16" i="4" s="1"/>
  <c r="AM17" i="4" l="1"/>
  <c r="I17" i="4" s="1"/>
  <c r="AM18" i="4" l="1"/>
  <c r="I18" i="4" s="1"/>
  <c r="AM19" i="4" l="1"/>
  <c r="I19" i="4" s="1"/>
  <c r="AM20" i="4" l="1"/>
  <c r="I20" i="4" s="1"/>
  <c r="AM21" i="4" l="1"/>
  <c r="I21" i="4" s="1"/>
  <c r="J13" i="4" s="1"/>
  <c r="Q71" i="1" l="1"/>
  <c r="S75" i="1" s="1"/>
  <c r="S76" i="1" l="1"/>
  <c r="S74" i="1"/>
  <c r="S69" i="1"/>
  <c r="S71" i="1"/>
  <c r="S77" i="1"/>
  <c r="S5" i="1" l="1"/>
  <c r="E6" i="1"/>
  <c r="N6"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<sst xmlns="http://schemas.openxmlformats.org/spreadsheetml/2006/main" count="320" uniqueCount="221">
  <si>
    <t>Sujet</t>
  </si>
  <si>
    <t>Prénom</t>
  </si>
  <si>
    <t>Nom</t>
  </si>
  <si>
    <t>Date de naissance</t>
  </si>
  <si>
    <t>Date de la demande</t>
  </si>
  <si>
    <t>Mineur concerné</t>
  </si>
  <si>
    <t>Formulaire de demande de renfort éducatif à adresser au SASLP</t>
  </si>
  <si>
    <t>Type de la demande</t>
  </si>
  <si>
    <t>Paramètres privés</t>
  </si>
  <si>
    <t>Paramètres</t>
  </si>
  <si>
    <t>Valeur</t>
  </si>
  <si>
    <t>Version du format pour l'importation</t>
  </si>
  <si>
    <t>Version du fichier</t>
  </si>
  <si>
    <t>Nom du client</t>
  </si>
  <si>
    <t>DIP - SASLP</t>
  </si>
  <si>
    <t>GUID du projet</t>
  </si>
  <si>
    <t>Nom du projet</t>
  </si>
  <si>
    <t>SASLP Renfort éducatif</t>
  </si>
  <si>
    <t>{8C94ABAE-CCD7-47CA-9873B11227DA6A82}</t>
  </si>
  <si>
    <t>ListRequestTypes</t>
  </si>
  <si>
    <t>Demande initiale</t>
  </si>
  <si>
    <t>Renouvellement</t>
  </si>
  <si>
    <t>Âge maximum des mineurs</t>
  </si>
  <si>
    <t>ans</t>
  </si>
  <si>
    <t>Organisme</t>
  </si>
  <si>
    <t>Institution</t>
  </si>
  <si>
    <t>Date de début du renfort</t>
  </si>
  <si>
    <t>Date de fin du renfort</t>
  </si>
  <si>
    <t>Nombre d'heures</t>
  </si>
  <si>
    <t>Planning/organisation du renfort envisagé</t>
  </si>
  <si>
    <t>Profil du professionnel</t>
  </si>
  <si>
    <t>Calculateur d'heures</t>
  </si>
  <si>
    <t>Date de début :</t>
  </si>
  <si>
    <t>Date de fin :</t>
  </si>
  <si>
    <t>Jours</t>
  </si>
  <si>
    <t>Nb heures demandées par jour</t>
  </si>
  <si>
    <t>Nb heures totales/nb jour</t>
  </si>
  <si>
    <t>lundi</t>
  </si>
  <si>
    <t>mardi</t>
  </si>
  <si>
    <t>mercredi</t>
  </si>
  <si>
    <t>jeudi</t>
  </si>
  <si>
    <t>vendredi</t>
  </si>
  <si>
    <t>samedi</t>
  </si>
  <si>
    <t>dimanche</t>
  </si>
  <si>
    <t>=SOMMEPROD(N(JOURSEM(LIGNE(INDIRECT($D$8&amp;":"&amp;$D$9));2)=B13))</t>
  </si>
  <si>
    <t>=SOMMEPROD(N(JOURSEM(LIGNE(INDIRECT($D$8&amp;":"&amp;$D$9));2)=B14))</t>
  </si>
  <si>
    <t>=SOMMEPROD(N(JOURSEM(LIGNE(INDIRECT($D$8&amp;":"&amp;$D$9));2)=B15))</t>
  </si>
  <si>
    <t>=SOMMEPROD(N(JOURSEM(LIGNE(INDIRECT($D$8&amp;":"&amp;$D$9));2)=B16))</t>
  </si>
  <si>
    <t>=SOMMEPROD(N(JOURSEM(LIGNE(INDIRECT($D$8&amp;":"&amp;$D$9));2)=B17))</t>
  </si>
  <si>
    <t>=SOMMEPROD(N(JOURSEM(LIGNE(INDIRECT($D$8&amp;":"&amp;$D$9));2)=B18))</t>
  </si>
  <si>
    <t>=SOMMEPROD(N(JOURSEM(LIGNE(INDIRECT($D$8&amp;":"&amp;$D$9));2)=B19))</t>
  </si>
  <si>
    <t>Total</t>
  </si>
  <si>
    <t>Pour la durée de la demande</t>
  </si>
  <si>
    <t>Renfort demandé</t>
  </si>
  <si>
    <t>Actions entreprises préalablement à la demande de renfort</t>
  </si>
  <si>
    <t>Identification des besoins spécifiques du mineur</t>
  </si>
  <si>
    <t>Le-la mineur.e nécessite une prise en charge particulière à laquelle la prestation de l'institution telle que définie dans le PI ne permet pas de répondre:</t>
  </si>
  <si>
    <t>Situation de handicap</t>
  </si>
  <si>
    <t>Maladie grave qui nécessite une prise en charge personnalisée</t>
  </si>
  <si>
    <t>Troubles psychologiques et/ou problèmes de comportement</t>
  </si>
  <si>
    <t>Pour les 0-5 ans, le-la mineur.e présent un trouble de l'attachement et/ou du développement sévère</t>
  </si>
  <si>
    <t>Le PEI définit le besoin d'une prise en charge à l'extérieur du foyer</t>
  </si>
  <si>
    <t>Mise en danger du groupe de vie (violence ++) et besoin d'un accompagnement individuel hors groupe</t>
  </si>
  <si>
    <t>Autre, à préciser:</t>
  </si>
  <si>
    <t>•</t>
  </si>
  <si>
    <t>REPUBLIQUE ET CANTON DE GENEVE</t>
  </si>
  <si>
    <t>Département de l'instruction publique, de la formation et de la jeunesse</t>
  </si>
  <si>
    <t>Service d'autorisation et de surveillance des lieux de placement (SASLP)</t>
  </si>
  <si>
    <t>Remarques</t>
  </si>
  <si>
    <t>Objectifs du renfort éducatif ou du renouvellement</t>
  </si>
  <si>
    <t>Signature</t>
  </si>
  <si>
    <t>Date</t>
  </si>
  <si>
    <t>Ce tableau vous permet de calculer le nombre d'heures de renfort demandées.
Indiquez le nombre d'heures par jour de la semaine (première colonne) puis le nombre de fois pendant la période de la demande (seconde colonne; par exemple "5 lundis concernés") en tenant compte des fériés et des situations du type "un lundi sur deux". Le calendrier sur la droite peut vous aider dans ce décompte.</t>
  </si>
  <si>
    <t>Demande refusée</t>
  </si>
  <si>
    <t>Demande annulée</t>
  </si>
  <si>
    <t>ListDecisionTypes</t>
  </si>
  <si>
    <t>Demande acceptée</t>
  </si>
  <si>
    <t>Demande en cours</t>
  </si>
  <si>
    <t>ListOrganisations</t>
  </si>
  <si>
    <t>(choisir dans la liste)</t>
  </si>
  <si>
    <t>Retour au formulaire principal</t>
  </si>
  <si>
    <t>Nb de jours demandés sur la période</t>
  </si>
  <si>
    <t>Nb de jours calculés sur la période</t>
  </si>
  <si>
    <t>Demande acceptée partiellement</t>
  </si>
  <si>
    <t>Champs</t>
  </si>
  <si>
    <t>Manquant?</t>
  </si>
  <si>
    <t>Descolarisation impliquant une présence éducative en continu en lien avec la mise en place d'un projet spécifique</t>
  </si>
  <si>
    <t>et soutient la demande</t>
  </si>
  <si>
    <t xml:space="preserve">Ce formulaire de demande de renfort éducatif doit être rempli par la direction de l’institution et envoyé à la boîte mail générique suivante : </t>
  </si>
  <si>
    <t>saslp-institutions@etat.ge.ch</t>
  </si>
  <si>
    <t>Accompagné des pièces suivantes :</t>
  </si>
  <si>
    <t>PEI du mineur concerné par la demande;</t>
  </si>
  <si>
    <t>Copie des rapports/avis médicaux et/ou observations, cas échéant;</t>
  </si>
  <si>
    <t>En cas de demande de renouvellement, un nouveau formulaire de demande doit être adressé au SASLP, accompagné d’un rapport succinct sur les bénéfices apportés par le renfort précédemment accordé.</t>
  </si>
  <si>
    <t>La demande doit être adressée préalablement à la mise en place du renfort éducatif et doit parvenir au plus tard 15 jours ouvrables avant le début du renfort.</t>
  </si>
  <si>
    <t>Demandé par</t>
  </si>
  <si>
    <t>(1er)</t>
  </si>
  <si>
    <t>ListRenewalCount</t>
  </si>
  <si>
    <t>(2ème)</t>
  </si>
  <si>
    <t>(3ème)</t>
  </si>
  <si>
    <t>(4ème)</t>
  </si>
  <si>
    <t>(5ème)</t>
  </si>
  <si>
    <t>(6ème)</t>
  </si>
  <si>
    <t>(7ème)</t>
  </si>
  <si>
    <t>(8ème)</t>
  </si>
  <si>
    <t>(9ème)</t>
  </si>
  <si>
    <t>(10ème)</t>
  </si>
  <si>
    <t xml:space="preserve"> </t>
  </si>
  <si>
    <t>Email de contact</t>
  </si>
  <si>
    <t>(formation, classe salariale…)</t>
  </si>
  <si>
    <t>ListIPEYesNo</t>
  </si>
  <si>
    <t>(choisir)</t>
  </si>
  <si>
    <t>oui</t>
  </si>
  <si>
    <t>non</t>
  </si>
  <si>
    <t>reconnue</t>
  </si>
  <si>
    <t>non reconnue</t>
  </si>
  <si>
    <t>internat</t>
  </si>
  <si>
    <t>externat</t>
  </si>
  <si>
    <t>Estimation des coûts</t>
  </si>
  <si>
    <t>Tarif</t>
  </si>
  <si>
    <t>→</t>
  </si>
  <si>
    <t>La transmission de ce formulaire
implique qu'il a été validé par la direction</t>
  </si>
  <si>
    <t>Tarifs</t>
  </si>
  <si>
    <t>Heures demandées (si différent du calcul):</t>
  </si>
  <si>
    <t>Formation</t>
  </si>
  <si>
    <t>de la personne pressentie à engager</t>
  </si>
  <si>
    <t>Demande non valable</t>
  </si>
  <si>
    <t>En attente d'informations</t>
  </si>
  <si>
    <t>Type de structure</t>
  </si>
  <si>
    <t>Liste des mineurs actuellement accueillis dans le groupe / la classe;</t>
  </si>
  <si>
    <t>Dotation et planning horaire de l'équipe éducative / enseignante sur une semaine;</t>
  </si>
  <si>
    <t>Diplômes du professionnel qui sera en charge du renfort, s'il est externe à l'équipe éducative / enseignante.</t>
  </si>
  <si>
    <t>En principe, le renfort éducatif est octroyé pour une durée maximum de 3 mois pour les institutions d'éducation spécialisée (IGE) et jusqu'à la fin de l'année scolaire en cours pour les institutions de pédagogie spécialisée (IPS). A son terme, un bilan peut être demandé par le SASLP.</t>
  </si>
  <si>
    <t>Placé/scolarisé depuis le</t>
  </si>
  <si>
    <t>Numéro de tiers (TAMI) pour IGE</t>
  </si>
  <si>
    <t>(en date du 11.10.2024)</t>
  </si>
  <si>
    <t>Nom de l'IPE ou du DIRES</t>
  </si>
  <si>
    <t xml:space="preserve">Je certifie qu'il ou elle a été informé.e </t>
  </si>
  <si>
    <t>AGAPE</t>
  </si>
  <si>
    <t>FOJ</t>
  </si>
  <si>
    <t>ARC</t>
  </si>
  <si>
    <t>ARMEE DU SALUT</t>
  </si>
  <si>
    <t>ASSOCIATION PACIFIQUE</t>
  </si>
  <si>
    <t>ASTURAL</t>
  </si>
  <si>
    <t>CLAIR BOIS</t>
  </si>
  <si>
    <t>DIN</t>
  </si>
  <si>
    <t>DIP</t>
  </si>
  <si>
    <t>DIP/DEP</t>
  </si>
  <si>
    <t>ENSEMBLE</t>
  </si>
  <si>
    <t>EPA</t>
  </si>
  <si>
    <t>PRIVE</t>
  </si>
  <si>
    <t>SGIPA</t>
  </si>
  <si>
    <t>VOIE-LACTEE</t>
  </si>
  <si>
    <t>ListInstitutions / TableInstitutions</t>
  </si>
  <si>
    <t>Cette liste est mise à jour par le fichier de pilotage lors de la construction des versions "SASLP" et "Public" (SpecialSupportCreateForm)</t>
  </si>
  <si>
    <t>ALTAÏ</t>
  </si>
  <si>
    <t>ARABELLE</t>
  </si>
  <si>
    <t xml:space="preserve">ARTISANS </t>
  </si>
  <si>
    <t>AUBEPINE</t>
  </si>
  <si>
    <t>AUGUSTINS</t>
  </si>
  <si>
    <t>BLUE SKY</t>
  </si>
  <si>
    <t>BOVEAU</t>
  </si>
  <si>
    <t>CALANQUE</t>
  </si>
  <si>
    <t>CARAVELLE</t>
  </si>
  <si>
    <t>CASAI</t>
  </si>
  <si>
    <t>CHALET SAVIGNY</t>
  </si>
  <si>
    <t>CHALET SAVIGNY - RIGAUD</t>
  </si>
  <si>
    <t>CHATELAINE</t>
  </si>
  <si>
    <t>CHEVRENS</t>
  </si>
  <si>
    <t>CHOUETTES</t>
  </si>
  <si>
    <t>CLAIR BOIS - CHAMBESY</t>
  </si>
  <si>
    <t>CLAIR BOIS - LANCY</t>
  </si>
  <si>
    <t>CLAIRIERE</t>
  </si>
  <si>
    <t>ECOGIA</t>
  </si>
  <si>
    <t>ECUREUILS - DORET</t>
  </si>
  <si>
    <t>ECUREUILS - GUERY</t>
  </si>
  <si>
    <t>ESCALE</t>
  </si>
  <si>
    <t>ETAPE</t>
  </si>
  <si>
    <t>FERME</t>
  </si>
  <si>
    <t>FLEUR DE PASSION</t>
  </si>
  <si>
    <t>GRAND-SACONNEX</t>
  </si>
  <si>
    <t>HELIOS</t>
  </si>
  <si>
    <t>HORAE</t>
  </si>
  <si>
    <t>HORIZON</t>
  </si>
  <si>
    <t xml:space="preserve">KALON </t>
  </si>
  <si>
    <t>KALON - ACACIAS</t>
  </si>
  <si>
    <t>KELAS</t>
  </si>
  <si>
    <t>L'ATELIER</t>
  </si>
  <si>
    <t>LOEX</t>
  </si>
  <si>
    <t>LULLIER</t>
  </si>
  <si>
    <t xml:space="preserve">MAISON SOLEM </t>
  </si>
  <si>
    <t>MAISONS OLAÏA</t>
  </si>
  <si>
    <t>MAURITIUS</t>
  </si>
  <si>
    <t>ODYSSEE</t>
  </si>
  <si>
    <t>PASSAGE</t>
  </si>
  <si>
    <t>PETITE ARCHE</t>
  </si>
  <si>
    <t>PETITS PAS DANS LES BOIS</t>
  </si>
  <si>
    <t>PICCOLO</t>
  </si>
  <si>
    <t>PIERRE-GRISE</t>
  </si>
  <si>
    <t>PLUMES</t>
  </si>
  <si>
    <t>POMMIERE</t>
  </si>
  <si>
    <t>PONT</t>
  </si>
  <si>
    <t>PONTETS</t>
  </si>
  <si>
    <t>SALVAN</t>
  </si>
  <si>
    <t>SOUS-BALME</t>
  </si>
  <si>
    <t>SPIRALE</t>
  </si>
  <si>
    <t>ST-JAMES</t>
  </si>
  <si>
    <t>TOUCAN</t>
  </si>
  <si>
    <t>VILLA DESIRE - SEYMNAZ</t>
  </si>
  <si>
    <t>VILLA DESIRE - WELINA</t>
  </si>
  <si>
    <t>VILLA HELIA</t>
  </si>
  <si>
    <t>VOLTAIRE</t>
  </si>
  <si>
    <t>YAMBA</t>
  </si>
  <si>
    <t>HOSPICE GÉNÉRAL</t>
  </si>
  <si>
    <t>ARC-EN-CIEL</t>
  </si>
  <si>
    <t>COLLÈGE DU LÉMAN</t>
  </si>
  <si>
    <t>LYCÉE RODOLPHE TÖPFFER</t>
  </si>
  <si>
    <t xml:space="preserve">MAISON GAÏA </t>
  </si>
  <si>
    <t>ST-VINCENT - ADOS</t>
  </si>
  <si>
    <t>ST-VINCENT - ENFANTS</t>
  </si>
  <si>
    <t>Office cantonal de l’enfance et de la jeunesse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</si>
</sst>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d"/>
    <numFmt numFmtId="165" formatCode="mmm"/>
    <numFmt numFmtId="166" formatCode="#,##0\ &quot;heures&quot;"/>
    <numFmt numFmtId="168" formatCode="&quot;(&quot;\ 0\ &quot;)&quot;"/>
    <numFmt numFmtId="170" formatCode="_-* #,##0.00\ [$CHF-100C]_-;\-* #,##0.00\ [$CHF-100C]_-;_-* &quot;-&quot;??\ [$CHF-100C]_-;_-@_-"/>
    <numFmt numFmtId="171" formatCode="0.00\ &quot;CHF/h&quot;"/>
    <numFmt numFmtId="172" formatCode="#,##0.00\ [$CHF-100C]"/>
  </numFmts>
  <fonts count="25" x14ac:knownFonts="1">
    <font>
      <sz val="10"/>
      <name val="Arial"/>
    </font>
    <font>
      <sz val="8"/>
      <name val="Arial"/>
      <family val="2"/>
    </font>
    <font>
      <b/>
      <sz val="16"/>
      <name val="Arial"/>
      <family val="2"/>
    </font>
    <font>
      <sz val="12"/>
      <name val="Arial"/>
      <family val="2"/>
    </font>
    <font>
      <b/>
      <sz val="12"/>
      <name val="Arial"/>
      <family val="2"/>
    </font>
    <font>
      <sz val="10"/>
      <name val="Arial"/>
      <family val="2"/>
    </font>
    <font>
      <b/>
      <sz val="10"/>
      <color theme="1"/>
      <name val="Arial"/>
      <family val="2"/>
    </font>
    <font>
      <b/>
      <sz val="13"/>
      <name val="Arial"/>
      <family val="2"/>
    </font>
    <font>
      <b/>
      <sz val="14"/>
      <name val="Arial"/>
      <family val="2"/>
    </font>
    <font>
      <b/>
      <sz val="11"/>
      <name val="Arial"/>
      <family val="2"/>
    </font>
    <font>
      <b/>
      <sz val="10"/>
      <name val="Arial"/>
      <family val="2"/>
    </font>
    <font>
      <sz val="10"/>
      <name val="Arial"/>
      <family val="2"/>
    </font>
    <font>
      <i/>
      <sz val="10"/>
      <name val="Arial"/>
      <family val="2"/>
    </font>
    <font>
      <sz val="10"/>
      <color rgb="FF0070C0"/>
      <name val="Arial"/>
      <family val="2"/>
    </font>
    <font>
      <sz val="9"/>
      <name val="Arial"/>
      <family val="2"/>
    </font>
    <font>
      <u/>
      <sz val="10"/>
      <color theme="10"/>
      <name val="Arial"/>
      <family val="2"/>
    </font>
    <font>
      <b/>
      <sz val="10"/>
      <color theme="0"/>
      <name val="Arial"/>
      <family val="2"/>
    </font>
    <font>
      <b/>
      <sz val="10"/>
      <color rgb="FFFF0000"/>
      <name val="Arial"/>
      <family val="2"/>
    </font>
    <font>
      <b/>
      <sz val="24"/>
      <color rgb="FFFF0000"/>
      <name val="Wingdings 3"/>
      <family val="1"/>
      <charset val="2"/>
    </font>
    <font>
      <b/>
      <sz val="24"/>
      <color rgb="FFC00000"/>
      <name val="Wingdings 3"/>
      <family val="1"/>
      <charset val="2"/>
    </font>
    <font>
      <b/>
      <i/>
      <sz val="10"/>
      <name val="Arial"/>
      <family val="2"/>
    </font>
    <font>
      <sz val="10"/>
      <color theme="0"/>
      <name val="Arial"/>
      <family val="2"/>
    </font>
    <font>
      <i/>
      <sz val="9.5"/>
      <name val="Arial"/>
      <family val="2"/>
    </font>
    <font>
      <sz val="9.5"/>
      <name val="Arial"/>
      <family val="2"/>
    </font>
    <font>
      <sz val="10"/>
      <color rgb="FFFF0000"/>
      <name val="Arial"/>
      <family val="2"/>
    </font>
  </fonts>
  <fills count="20">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theme="4" tint="0.59996337778862885"/>
        <bgColor indexed="64"/>
      </patternFill>
    </fill>
    <fill>
      <patternFill patternType="solid">
        <fgColor rgb="FF002060"/>
        <bgColor indexed="64"/>
      </patternFill>
    </fill>
    <fill>
      <patternFill patternType="solid">
        <fgColor theme="0" tint="-0.34998626667073579"/>
        <bgColor indexed="64"/>
      </patternFill>
    </fill>
    <fill>
      <patternFill patternType="solid">
        <fgColor rgb="FFFFFF99"/>
        <bgColor indexed="64"/>
      </patternFill>
    </fill>
    <fill>
      <patternFill patternType="solid">
        <fgColor theme="0" tint="-0.14996795556505021"/>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0D5D4"/>
        <bgColor indexed="64"/>
      </patternFill>
    </fill>
    <fill>
      <patternFill patternType="solid">
        <fgColor rgb="FFECF2F8"/>
        <bgColor indexed="64"/>
      </patternFill>
    </fill>
    <fill>
      <patternFill patternType="solid">
        <fgColor rgb="FF00B0F0"/>
        <bgColor indexed="64"/>
      </patternFill>
    </fill>
    <fill>
      <patternFill patternType="solid">
        <fgColor theme="0" tint="-4.9989318521683403E-2"/>
        <bgColor indexed="64"/>
      </patternFill>
    </fill>
    <fill>
      <patternFill patternType="solid">
        <fgColor rgb="FFE7FFE7"/>
        <bgColor indexed="64"/>
      </patternFill>
    </fill>
    <fill>
      <patternFill patternType="solid">
        <fgColor rgb="FFC0000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ck">
        <color theme="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bottom style="medium">
        <color indexed="64"/>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top style="thin">
        <color theme="0" tint="-0.34998626667073579"/>
      </top>
      <bottom/>
      <diagonal/>
    </border>
    <border>
      <left/>
      <right/>
      <top/>
      <bottom style="thin">
        <color theme="0" tint="-0.34998626667073579"/>
      </bottom>
      <diagonal/>
    </border>
    <border>
      <left/>
      <right/>
      <top style="thick">
        <color theme="0"/>
      </top>
      <bottom style="thick">
        <color theme="0"/>
      </bottom>
      <diagonal/>
    </border>
    <border>
      <left/>
      <right/>
      <top/>
      <bottom style="thick">
        <color theme="0"/>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right style="thick">
        <color theme="0"/>
      </right>
      <top/>
      <bottom/>
      <diagonal/>
    </border>
    <border>
      <left style="thick">
        <color theme="0"/>
      </left>
      <right/>
      <top/>
      <bottom/>
      <diagonal/>
    </border>
    <border>
      <left style="thick">
        <color theme="0"/>
      </left>
      <right/>
      <top style="thick">
        <color theme="0"/>
      </top>
      <bottom style="thick">
        <color theme="0"/>
      </bottom>
      <diagonal/>
    </border>
  </borders>
  <cellStyleXfs count="19">
    <xf numFmtId="0" fontId="0" fillId="0" borderId="0">
      <alignment vertical="top"/>
    </xf>
    <xf numFmtId="0" fontId="1" fillId="2" borderId="0" applyNumberFormat="0" applyBorder="0">
      <alignment horizontal="left" vertical="top" wrapText="1"/>
    </xf>
    <xf numFmtId="0" fontId="4" fillId="3" borderId="0">
      <alignment horizontal="left" vertical="top"/>
    </xf>
    <xf numFmtId="0" fontId="3" fillId="0" borderId="0"/>
    <xf numFmtId="0" fontId="2" fillId="0" borderId="0"/>
    <xf numFmtId="0" fontId="8" fillId="4" borderId="0" applyNumberFormat="0" applyBorder="0" applyAlignment="0" applyProtection="0">
      <alignment vertical="top"/>
    </xf>
    <xf numFmtId="0" fontId="7" fillId="0" borderId="0" applyNumberFormat="0" applyFill="0" applyBorder="0" applyAlignment="0" applyProtection="0"/>
    <xf numFmtId="0" fontId="9" fillId="0" borderId="0" applyNumberFormat="0" applyFill="0" applyBorder="0" applyAlignment="0" applyProtection="0">
      <alignment vertical="top"/>
    </xf>
    <xf numFmtId="0" fontId="10" fillId="0" borderId="0" applyNumberFormat="0" applyFill="0" applyBorder="0" applyAlignment="0" applyProtection="0"/>
    <xf numFmtId="0" fontId="6" fillId="8" borderId="0" applyNumberFormat="0" applyBorder="0" applyAlignment="0" applyProtection="0"/>
    <xf numFmtId="0" fontId="5" fillId="5" borderId="0" applyNumberFormat="0" applyFont="0" applyBorder="0" applyAlignment="0">
      <alignment horizontal="left" vertical="top"/>
    </xf>
    <xf numFmtId="0" fontId="1" fillId="6" borderId="0" applyNumberFormat="0" applyBorder="0">
      <alignment horizontal="left" vertical="top" wrapText="1"/>
    </xf>
    <xf numFmtId="0" fontId="11" fillId="7" borderId="0" applyNumberFormat="0" applyFont="0" applyBorder="0" applyAlignment="0">
      <alignment horizontal="left" vertical="top"/>
      <protection locked="0"/>
    </xf>
    <xf numFmtId="0" fontId="12" fillId="0" borderId="0" applyNumberFormat="0" applyFill="0" applyBorder="0" applyAlignment="0">
      <alignment horizontal="left" vertical="top"/>
    </xf>
    <xf numFmtId="14" fontId="5" fillId="9" borderId="7" applyNumberFormat="0" applyAlignment="0">
      <alignment horizontal="left" vertical="top"/>
      <protection locked="0"/>
    </xf>
    <xf numFmtId="0" fontId="5" fillId="11" borderId="0" applyNumberFormat="0" applyFont="0" applyAlignment="0">
      <alignment horizontal="left" vertical="top"/>
      <protection locked="0"/>
    </xf>
    <xf numFmtId="0" fontId="15" fillId="0" borderId="0" applyNumberFormat="0" applyFill="0" applyBorder="0" applyAlignment="0" applyProtection="0">
      <alignment vertical="top"/>
    </xf>
    <xf numFmtId="0" fontId="5" fillId="12" borderId="7" applyNumberFormat="0" applyFont="0" applyAlignment="0">
      <alignment horizontal="left" vertical="top"/>
      <protection locked="0"/>
    </xf>
    <xf numFmtId="14" fontId="5" fillId="15" borderId="7" applyNumberFormat="0" applyAlignment="0">
      <alignment horizontal="left" vertical="top"/>
      <protection locked="0"/>
    </xf>
  </cellStyleXfs>
  <cellXfs count="139">
    <xf numFmtId="0" fontId="0" fillId="0" borderId="0" xfId="0">
      <alignment vertical="top"/>
    </xf>
    <xf numFmtId="0" fontId="2" fillId="0" borderId="0" xfId="4" applyAlignment="1">
      <alignment horizontal="left" vertical="top"/>
    </xf>
    <xf numFmtId="0" fontId="3" fillId="0" borderId="0" xfId="3" applyAlignment="1">
      <alignment horizontal="left" vertical="top"/>
    </xf>
    <xf numFmtId="0" fontId="0" fillId="0" borderId="0" xfId="0" applyAlignment="1">
      <alignment horizontal="left" vertical="top"/>
    </xf>
    <xf numFmtId="0" fontId="5" fillId="0" borderId="0" xfId="0" applyFont="1" applyAlignment="1">
      <alignment horizontal="left" vertical="top"/>
    </xf>
    <xf numFmtId="0" fontId="7" fillId="0" borderId="0" xfId="6"/>
    <xf numFmtId="0" fontId="7" fillId="0" borderId="0" xfId="6" applyAlignment="1">
      <alignment vertical="top"/>
    </xf>
    <xf numFmtId="0" fontId="7" fillId="0" borderId="0" xfId="6" applyAlignment="1">
      <alignment horizontal="left" vertical="top"/>
    </xf>
    <xf numFmtId="0" fontId="4" fillId="3" borderId="1" xfId="2" applyBorder="1">
      <alignment horizontal="left" vertical="top"/>
    </xf>
    <xf numFmtId="0" fontId="4" fillId="3" borderId="2" xfId="2" applyBorder="1">
      <alignment horizontal="left" vertical="top"/>
    </xf>
    <xf numFmtId="0" fontId="5" fillId="0" borderId="3" xfId="0" applyFont="1" applyBorder="1" applyAlignment="1">
      <alignment horizontal="left" vertical="top"/>
    </xf>
    <xf numFmtId="0" fontId="0" fillId="10" borderId="4" xfId="0" applyFill="1" applyBorder="1" applyAlignment="1">
      <alignment horizontal="center" vertical="top"/>
    </xf>
    <xf numFmtId="0" fontId="5" fillId="0" borderId="5" xfId="0" applyFont="1" applyBorder="1" applyAlignment="1">
      <alignment horizontal="left" vertical="top"/>
    </xf>
    <xf numFmtId="22" fontId="0" fillId="10" borderId="6" xfId="0" applyNumberFormat="1" applyFill="1" applyBorder="1" applyAlignment="1">
      <alignment horizontal="center" vertical="top"/>
    </xf>
    <xf numFmtId="0" fontId="5" fillId="10" borderId="4" xfId="0" applyFont="1" applyFill="1" applyBorder="1" applyAlignment="1">
      <alignment horizontal="left" vertical="top"/>
    </xf>
    <xf numFmtId="0" fontId="0" fillId="0" borderId="3" xfId="0" applyBorder="1" applyAlignment="1">
      <alignment horizontal="left" vertical="top"/>
    </xf>
    <xf numFmtId="0" fontId="0" fillId="10" borderId="4" xfId="0" applyFill="1" applyBorder="1" applyAlignment="1">
      <alignment horizontal="left" vertical="top"/>
    </xf>
    <xf numFmtId="0" fontId="0" fillId="0" borderId="5" xfId="0" applyBorder="1" applyAlignment="1">
      <alignment horizontal="left" vertical="top"/>
    </xf>
    <xf numFmtId="0" fontId="5" fillId="0" borderId="3" xfId="0" applyFont="1" applyBorder="1" applyAlignment="1">
      <alignment horizontal="left" vertical="top" wrapText="1"/>
    </xf>
    <xf numFmtId="0" fontId="0" fillId="7" borderId="4" xfId="0" applyFill="1" applyBorder="1" applyAlignment="1">
      <alignment horizontal="center" vertical="top"/>
    </xf>
    <xf numFmtId="0" fontId="0" fillId="5" borderId="5" xfId="10" applyFont="1" applyBorder="1" applyAlignment="1">
      <alignment horizontal="left" vertical="top"/>
    </xf>
    <xf numFmtId="0" fontId="0" fillId="5" borderId="6" xfId="10" applyFont="1" applyBorder="1" applyAlignment="1">
      <alignment horizontal="left" vertical="top"/>
    </xf>
    <xf numFmtId="0" fontId="5" fillId="10" borderId="6" xfId="0" applyFont="1" applyFill="1" applyBorder="1" applyAlignment="1">
      <alignment horizontal="left" vertical="top"/>
    </xf>
    <xf numFmtId="14" fontId="5" fillId="9" borderId="7" xfId="14" applyNumberFormat="1" applyAlignment="1">
      <alignment horizontal="left" vertical="top"/>
      <protection locked="0"/>
    </xf>
    <xf numFmtId="0" fontId="4" fillId="3" borderId="8" xfId="2" applyBorder="1">
      <alignment horizontal="left" vertical="top"/>
    </xf>
    <xf numFmtId="0" fontId="5" fillId="0" borderId="9" xfId="0" applyFont="1" applyBorder="1" applyAlignment="1">
      <alignment horizontal="left" vertical="top"/>
    </xf>
    <xf numFmtId="0" fontId="0" fillId="5" borderId="10" xfId="10" applyFont="1" applyBorder="1" applyAlignment="1">
      <alignment horizontal="left" vertical="top"/>
    </xf>
    <xf numFmtId="0" fontId="0" fillId="0" borderId="0" xfId="0" applyAlignment="1"/>
    <xf numFmtId="0" fontId="5" fillId="0" borderId="0" xfId="0" applyFont="1" applyAlignment="1"/>
    <xf numFmtId="14" fontId="13" fillId="0" borderId="0" xfId="0" applyNumberFormat="1" applyFont="1" applyAlignment="1">
      <alignment horizontal="center" vertical="top"/>
    </xf>
    <xf numFmtId="0" fontId="6" fillId="0" borderId="0" xfId="0" applyFont="1" applyAlignment="1">
      <alignment vertical="top" wrapText="1"/>
    </xf>
    <xf numFmtId="14" fontId="0" fillId="0" borderId="0" xfId="0" applyNumberFormat="1">
      <alignment vertical="top"/>
    </xf>
    <xf numFmtId="0" fontId="0" fillId="0" borderId="11" xfId="0" applyBorder="1" applyAlignment="1">
      <alignment horizontal="center" vertical="top"/>
    </xf>
    <xf numFmtId="0" fontId="0" fillId="0" borderId="12" xfId="0" applyBorder="1" applyAlignment="1">
      <alignment horizontal="center" vertical="top" wrapText="1"/>
    </xf>
    <xf numFmtId="0" fontId="0" fillId="0" borderId="4" xfId="0" applyBorder="1">
      <alignment vertical="top"/>
    </xf>
    <xf numFmtId="0" fontId="0" fillId="0" borderId="4" xfId="0" applyBorder="1" applyAlignment="1">
      <alignment horizontal="center" vertical="top"/>
    </xf>
    <xf numFmtId="0" fontId="0" fillId="0" borderId="0" xfId="0" applyAlignment="1">
      <alignment horizontal="center" vertical="top" wrapText="1"/>
    </xf>
    <xf numFmtId="0" fontId="0" fillId="0" borderId="0" xfId="0" applyAlignment="1">
      <alignment horizontal="center" vertical="top"/>
    </xf>
    <xf numFmtId="165" fontId="0" fillId="0" borderId="0" xfId="0" applyNumberFormat="1" applyAlignment="1">
      <alignment horizontal="left" textRotation="90"/>
    </xf>
    <xf numFmtId="164" fontId="1" fillId="0" borderId="0" xfId="0" applyNumberFormat="1" applyFont="1" applyAlignment="1">
      <alignment horizontal="center" vertical="center"/>
    </xf>
    <xf numFmtId="0" fontId="5" fillId="0" borderId="0" xfId="0" quotePrefix="1" applyFont="1">
      <alignment vertical="top"/>
    </xf>
    <xf numFmtId="0" fontId="10" fillId="0" borderId="0" xfId="0" applyFont="1" applyAlignment="1">
      <alignment horizontal="left" vertical="top"/>
    </xf>
    <xf numFmtId="0" fontId="10" fillId="10" borderId="0" xfId="0" applyFont="1" applyFill="1" applyAlignment="1">
      <alignment horizontal="left" vertical="top"/>
    </xf>
    <xf numFmtId="0" fontId="5" fillId="9" borderId="7" xfId="14" applyNumberFormat="1" applyAlignment="1">
      <alignment horizontal="right" vertical="top" indent="1"/>
      <protection locked="0"/>
    </xf>
    <xf numFmtId="0" fontId="0" fillId="0" borderId="0" xfId="0" applyAlignment="1">
      <alignment horizontal="right" vertical="top" indent="1"/>
    </xf>
    <xf numFmtId="0" fontId="10" fillId="10" borderId="0" xfId="0" applyFont="1" applyFill="1" applyAlignment="1">
      <alignment horizontal="right" vertical="top" indent="1"/>
    </xf>
    <xf numFmtId="0" fontId="5" fillId="0" borderId="0" xfId="0" applyFont="1" applyAlignment="1">
      <alignment horizontal="left" vertical="top" wrapText="1"/>
    </xf>
    <xf numFmtId="0" fontId="5" fillId="0" borderId="0" xfId="0" applyFont="1" applyAlignment="1">
      <alignment horizontal="left" vertical="top" indent="4"/>
    </xf>
    <xf numFmtId="0" fontId="0" fillId="0" borderId="0" xfId="0" applyAlignment="1">
      <alignment horizontal="left" vertical="top" indent="4"/>
    </xf>
    <xf numFmtId="0" fontId="5" fillId="0" borderId="0" xfId="0" applyFont="1" applyAlignment="1">
      <alignment horizontal="right" vertical="top"/>
    </xf>
    <xf numFmtId="0" fontId="14" fillId="0" borderId="0" xfId="0" applyFont="1" applyAlignment="1">
      <alignment horizontal="left" vertical="top"/>
    </xf>
    <xf numFmtId="0" fontId="9" fillId="0" borderId="0" xfId="0" applyFont="1" applyAlignment="1">
      <alignment horizontal="left" vertical="top"/>
    </xf>
    <xf numFmtId="0" fontId="0" fillId="5" borderId="0" xfId="10" applyFont="1" applyAlignment="1">
      <alignment horizontal="left" vertical="top"/>
    </xf>
    <xf numFmtId="0" fontId="4" fillId="3" borderId="0" xfId="2">
      <alignment horizontal="left" vertical="top"/>
    </xf>
    <xf numFmtId="0" fontId="5" fillId="0" borderId="0" xfId="0" applyFont="1" applyAlignment="1">
      <alignment horizontal="center" vertical="top"/>
    </xf>
    <xf numFmtId="0" fontId="5" fillId="10" borderId="0" xfId="0" applyFont="1" applyFill="1" applyAlignment="1">
      <alignment horizontal="left" vertical="top"/>
    </xf>
    <xf numFmtId="0" fontId="10" fillId="14" borderId="0" xfId="0" applyFont="1" applyFill="1" applyAlignment="1">
      <alignment horizontal="right" vertical="top" indent="1"/>
    </xf>
    <xf numFmtId="168" fontId="0" fillId="0" borderId="0" xfId="0" applyNumberFormat="1" applyAlignment="1">
      <alignment horizontal="center" vertical="top"/>
    </xf>
    <xf numFmtId="0" fontId="2" fillId="0" borderId="0" xfId="4" applyAlignment="1">
      <alignment horizontal="center" vertical="top"/>
    </xf>
    <xf numFmtId="0" fontId="5" fillId="0" borderId="12" xfId="0" applyFont="1" applyBorder="1" applyAlignment="1">
      <alignment horizontal="center" vertical="top" wrapText="1"/>
    </xf>
    <xf numFmtId="1" fontId="5" fillId="9" borderId="7" xfId="14" applyNumberFormat="1" applyAlignment="1">
      <alignment horizontal="center" vertical="top"/>
      <protection locked="0"/>
    </xf>
    <xf numFmtId="0" fontId="18" fillId="0" borderId="0" xfId="0" applyFont="1" applyAlignment="1">
      <alignment horizontal="center" vertical="center"/>
    </xf>
    <xf numFmtId="0" fontId="17" fillId="0" borderId="0" xfId="0" applyFont="1" applyAlignment="1">
      <alignment vertical="center" wrapText="1"/>
    </xf>
    <xf numFmtId="0" fontId="18" fillId="0" borderId="0" xfId="0" applyFont="1" applyAlignment="1">
      <alignment vertical="center"/>
    </xf>
    <xf numFmtId="0" fontId="19" fillId="0" borderId="0" xfId="0" applyFont="1" applyAlignment="1">
      <alignment horizontal="center" vertical="center"/>
    </xf>
    <xf numFmtId="0" fontId="12" fillId="0" borderId="0" xfId="3" applyFont="1" applyAlignment="1">
      <alignment horizontal="left" vertical="top" wrapText="1"/>
    </xf>
    <xf numFmtId="0" fontId="12" fillId="0" borderId="25" xfId="3" applyFont="1" applyBorder="1" applyAlignment="1">
      <alignment horizontal="left" vertical="top" wrapText="1"/>
    </xf>
    <xf numFmtId="0" fontId="12" fillId="0" borderId="0" xfId="3" applyFont="1" applyAlignment="1">
      <alignment horizontal="right" vertical="top" wrapText="1"/>
    </xf>
    <xf numFmtId="0" fontId="3" fillId="0" borderId="1" xfId="3" applyBorder="1" applyAlignment="1">
      <alignment horizontal="left" vertical="top"/>
    </xf>
    <xf numFmtId="0" fontId="3" fillId="0" borderId="3" xfId="3" applyBorder="1" applyAlignment="1">
      <alignment horizontal="left" vertical="top"/>
    </xf>
    <xf numFmtId="0" fontId="12" fillId="0" borderId="24" xfId="3" applyFont="1" applyBorder="1" applyAlignment="1">
      <alignment horizontal="left" vertical="top" wrapText="1"/>
    </xf>
    <xf numFmtId="0" fontId="15" fillId="0" borderId="25" xfId="16" applyBorder="1" applyAlignment="1">
      <alignment horizontal="center" vertical="top" wrapText="1"/>
    </xf>
    <xf numFmtId="0" fontId="12" fillId="0" borderId="12" xfId="3" applyFont="1" applyBorder="1" applyAlignment="1">
      <alignment horizontal="left" vertical="top" wrapText="1"/>
    </xf>
    <xf numFmtId="0" fontId="12" fillId="0" borderId="27" xfId="3" applyFont="1" applyBorder="1" applyAlignment="1">
      <alignment horizontal="left" vertical="top" wrapText="1"/>
    </xf>
    <xf numFmtId="0" fontId="3" fillId="0" borderId="26" xfId="3" applyBorder="1" applyAlignment="1">
      <alignment horizontal="left" vertical="top"/>
    </xf>
    <xf numFmtId="0" fontId="5" fillId="9" borderId="30" xfId="14" applyNumberFormat="1" applyBorder="1" applyAlignment="1">
      <alignment horizontal="left" vertical="top"/>
      <protection locked="0"/>
    </xf>
    <xf numFmtId="0" fontId="5" fillId="5" borderId="0" xfId="10" applyFont="1" applyAlignment="1">
      <alignment horizontal="left" vertical="top"/>
    </xf>
    <xf numFmtId="0" fontId="21" fillId="0" borderId="0" xfId="0" applyFont="1" applyAlignment="1">
      <alignment horizontal="center" vertical="top"/>
    </xf>
    <xf numFmtId="0" fontId="22" fillId="0" borderId="0" xfId="0" applyFont="1" applyAlignment="1">
      <alignment horizontal="left" vertical="top"/>
    </xf>
    <xf numFmtId="0" fontId="5" fillId="9" borderId="7" xfId="14" applyNumberFormat="1" applyAlignment="1">
      <alignment horizontal="left" vertical="top" indent="1"/>
      <protection locked="0"/>
    </xf>
    <xf numFmtId="0" fontId="10" fillId="9" borderId="7" xfId="14" applyNumberFormat="1" applyFont="1" applyAlignment="1">
      <alignment horizontal="right" vertical="top" indent="1"/>
      <protection locked="0"/>
    </xf>
    <xf numFmtId="0" fontId="1" fillId="2" borderId="0" xfId="1">
      <alignment horizontal="left" vertical="top" wrapText="1"/>
    </xf>
    <xf numFmtId="170" fontId="0" fillId="0" borderId="0" xfId="0" applyNumberFormat="1" applyAlignment="1">
      <alignment horizontal="center" vertical="top"/>
    </xf>
    <xf numFmtId="171" fontId="0" fillId="0" borderId="0" xfId="0" applyNumberFormat="1" applyAlignment="1">
      <alignment horizontal="left" vertical="top"/>
    </xf>
    <xf numFmtId="172" fontId="0" fillId="0" borderId="0" xfId="0" applyNumberFormat="1" applyAlignment="1">
      <alignment horizontal="center" vertical="top"/>
    </xf>
    <xf numFmtId="0" fontId="23" fillId="0" borderId="0" xfId="0" applyFont="1" applyAlignment="1">
      <alignment horizontal="left" vertical="top"/>
    </xf>
    <xf numFmtId="0" fontId="24" fillId="0" borderId="0" xfId="0" applyFont="1">
      <alignment vertical="top"/>
    </xf>
    <xf numFmtId="0" fontId="24" fillId="0" borderId="0" xfId="0" applyFont="1" applyAlignment="1">
      <alignment horizontal="left" vertical="top"/>
    </xf>
    <xf numFmtId="0" fontId="5" fillId="0" borderId="0" xfId="0" applyFont="1">
      <alignment vertical="top"/>
    </xf>
    <xf numFmtId="0" fontId="3" fillId="13" borderId="28" xfId="3" applyFill="1" applyBorder="1" applyAlignment="1">
      <alignment horizontal="left" vertical="top"/>
    </xf>
    <xf numFmtId="14" fontId="0" fillId="13" borderId="29" xfId="0" applyNumberFormat="1" applyFill="1" applyBorder="1" applyAlignment="1">
      <alignment horizontal="left" vertical="top"/>
    </xf>
    <xf numFmtId="0" fontId="16" fillId="16" borderId="0" xfId="0" applyFont="1" applyFill="1" applyAlignment="1">
      <alignment horizontal="left" vertical="top"/>
    </xf>
    <xf numFmtId="0" fontId="0" fillId="16" borderId="0" xfId="0" applyFill="1" applyAlignment="1">
      <alignment horizontal="left" vertical="top"/>
    </xf>
    <xf numFmtId="0" fontId="10" fillId="17" borderId="0" xfId="0" applyFont="1" applyFill="1" applyAlignment="1">
      <alignment horizontal="center" vertical="top"/>
    </xf>
    <xf numFmtId="0" fontId="2" fillId="9" borderId="0" xfId="4" applyFill="1" applyAlignment="1">
      <alignment horizontal="center" vertical="top"/>
    </xf>
    <xf numFmtId="0" fontId="3" fillId="9" borderId="0" xfId="3" applyFill="1" applyAlignment="1">
      <alignment horizontal="center" vertical="top"/>
    </xf>
    <xf numFmtId="0" fontId="0" fillId="9" borderId="0" xfId="0" applyFill="1" applyAlignment="1">
      <alignment horizontal="center" vertical="top"/>
    </xf>
    <xf numFmtId="14" fontId="5" fillId="11" borderId="0" xfId="15" applyNumberFormat="1" applyAlignment="1" applyProtection="1">
      <alignment horizontal="left" vertical="top"/>
    </xf>
    <xf numFmtId="0" fontId="5" fillId="11" borderId="0" xfId="15" applyNumberFormat="1" applyAlignment="1" applyProtection="1">
      <alignment horizontal="left" vertical="top"/>
    </xf>
    <xf numFmtId="166" fontId="5" fillId="9" borderId="7" xfId="14" applyNumberFormat="1" applyAlignment="1" applyProtection="1">
      <alignment horizontal="center" vertical="top"/>
    </xf>
    <xf numFmtId="0" fontId="0" fillId="11" borderId="0" xfId="15" applyFont="1" applyAlignment="1" applyProtection="1">
      <alignment horizontal="left" vertical="top"/>
    </xf>
    <xf numFmtId="0" fontId="0" fillId="18" borderId="0" xfId="0" applyFill="1" applyAlignment="1">
      <alignment horizontal="left" vertical="top"/>
    </xf>
    <xf numFmtId="0" fontId="5" fillId="9" borderId="7" xfId="14" applyNumberFormat="1" applyAlignment="1">
      <alignment horizontal="left" vertical="top"/>
      <protection locked="0"/>
    </xf>
    <xf numFmtId="0" fontId="1" fillId="0" borderId="0" xfId="0" applyFont="1" applyAlignment="1">
      <alignment horizontal="left" vertical="top"/>
    </xf>
    <xf numFmtId="0" fontId="24" fillId="0" borderId="0" xfId="0" applyFont="1" applyAlignment="1">
      <alignment horizontal="left" vertical="center"/>
    </xf>
    <xf numFmtId="0" fontId="1" fillId="19" borderId="0" xfId="1" applyFill="1">
      <alignment horizontal="left" vertical="top" wrapText="1"/>
    </xf>
    <xf numFmtId="0" fontId="0" fillId="11" borderId="0" xfId="15" applyFont="1" applyAlignment="1">
      <alignment horizontal="left" vertical="top"/>
      <protection locked="0"/>
    </xf>
    <xf numFmtId="172" fontId="0" fillId="18" borderId="0" xfId="0" applyNumberFormat="1" applyFill="1" applyAlignment="1">
      <alignment horizontal="left" vertical="top"/>
    </xf>
    <xf numFmtId="172" fontId="0" fillId="0" borderId="0" xfId="0" applyNumberFormat="1" applyAlignment="1">
      <alignment horizontal="left" vertical="top" indent="1"/>
    </xf>
    <xf numFmtId="0" fontId="12" fillId="0" borderId="0" xfId="3" applyFont="1" applyAlignment="1">
      <alignment horizontal="left" vertical="top" wrapText="1"/>
    </xf>
    <xf numFmtId="0" fontId="5" fillId="9" borderId="7" xfId="14" applyNumberFormat="1" applyAlignment="1">
      <alignment horizontal="left" vertical="top"/>
      <protection locked="0"/>
    </xf>
    <xf numFmtId="0" fontId="10" fillId="0" borderId="13"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0" xfId="0" applyFont="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18" xfId="0" applyFont="1" applyBorder="1" applyAlignment="1">
      <alignment horizontal="center" vertical="center" wrapText="1"/>
    </xf>
    <xf numFmtId="0" fontId="5" fillId="9" borderId="0" xfId="14" applyNumberFormat="1" applyBorder="1" applyAlignment="1">
      <alignment horizontal="center" vertical="top"/>
      <protection locked="0"/>
    </xf>
    <xf numFmtId="1" fontId="15" fillId="0" borderId="22" xfId="16" applyNumberFormat="1" applyBorder="1" applyAlignment="1">
      <alignment horizontal="left" vertical="top"/>
    </xf>
    <xf numFmtId="0" fontId="12" fillId="0" borderId="0" xfId="0" applyFont="1" applyAlignment="1">
      <alignment horizontal="left" vertical="top" wrapText="1"/>
    </xf>
    <xf numFmtId="0" fontId="5" fillId="0" borderId="0" xfId="0" applyFont="1" applyAlignment="1">
      <alignment vertical="top" wrapText="1"/>
    </xf>
    <xf numFmtId="0" fontId="5" fillId="14" borderId="21" xfId="14" applyNumberFormat="1" applyFill="1" applyBorder="1" applyAlignment="1" applyProtection="1">
      <alignment horizontal="left" vertical="top"/>
    </xf>
    <xf numFmtId="0" fontId="5" fillId="9" borderId="7" xfId="14" applyNumberFormat="1" applyAlignment="1">
      <alignment horizontal="left" vertical="top" wrapText="1"/>
      <protection locked="0"/>
    </xf>
    <xf numFmtId="0" fontId="5" fillId="0" borderId="0" xfId="0" applyFont="1" applyAlignment="1">
      <alignment horizontal="left" vertical="top"/>
    </xf>
    <xf numFmtId="0" fontId="0" fillId="0" borderId="0" xfId="0" applyAlignment="1">
      <alignment horizontal="left" vertical="top"/>
    </xf>
    <xf numFmtId="0" fontId="2" fillId="0" borderId="0" xfId="4" applyAlignment="1">
      <alignment horizontal="center" vertical="top"/>
    </xf>
    <xf numFmtId="0" fontId="0" fillId="0" borderId="0" xfId="0" applyAlignment="1">
      <alignment vertical="top" wrapText="1"/>
    </xf>
    <xf numFmtId="0" fontId="12" fillId="0" borderId="23" xfId="3" applyFont="1" applyBorder="1" applyAlignment="1">
      <alignment horizontal="left" wrapText="1"/>
    </xf>
    <xf numFmtId="0" fontId="17" fillId="0" borderId="0" xfId="0" applyFont="1" applyAlignment="1">
      <alignment horizontal="right" vertical="center" wrapText="1"/>
    </xf>
    <xf numFmtId="0" fontId="15" fillId="0" borderId="0" xfId="16" applyBorder="1" applyAlignment="1">
      <alignment horizontal="center" vertical="top" wrapText="1"/>
    </xf>
    <xf numFmtId="0" fontId="23" fillId="0" borderId="0" xfId="0" applyFont="1" applyAlignment="1">
      <alignment horizontal="left" vertical="top"/>
    </xf>
    <xf numFmtId="0" fontId="20" fillId="0" borderId="0" xfId="3" applyFont="1" applyAlignment="1">
      <alignment horizontal="left" vertical="top" wrapText="1"/>
    </xf>
    <xf numFmtId="0" fontId="5" fillId="9" borderId="21" xfId="14" applyNumberFormat="1" applyBorder="1" applyAlignment="1">
      <alignment horizontal="left" vertical="top"/>
      <protection locked="0"/>
    </xf>
    <xf numFmtId="0" fontId="14" fillId="0" borderId="0" xfId="0" applyFont="1" applyAlignment="1">
      <alignment horizontal="justify" vertical="top" wrapText="1"/>
    </xf>
    <xf numFmtId="0" fontId="14" fillId="0" borderId="0" xfId="0" applyFont="1" applyAlignment="1">
      <alignment horizontal="justify" vertical="top"/>
    </xf>
    <xf numFmtId="0" fontId="15" fillId="0" borderId="0" xfId="16" applyAlignment="1">
      <alignment horizontal="center" vertical="top"/>
    </xf>
  </cellXfs>
  <cellStyles count="19">
    <cellStyle name="Calculé" xfId="13" xr:uid="{00000000-0005-0000-0000-000000000000}"/>
    <cellStyle name="ExportFile" xfId="15" xr:uid="{00000000-0005-0000-0000-000001000000}"/>
    <cellStyle name="Footer" xfId="10" xr:uid="{00000000-0005-0000-0000-000002000000}"/>
    <cellStyle name="header" xfId="1" xr:uid="{00000000-0005-0000-0000-000003000000}"/>
    <cellStyle name="Header dark" xfId="11" xr:uid="{00000000-0005-0000-0000-000004000000}"/>
    <cellStyle name="Lien hypertexte" xfId="16" builtinId="8"/>
    <cellStyle name="Normal" xfId="0" builtinId="0" customBuiltin="1"/>
    <cellStyle name="Paramètre" xfId="12" xr:uid="{00000000-0005-0000-0000-000007000000}"/>
    <cellStyle name="Programme" xfId="2" xr:uid="{00000000-0005-0000-0000-000008000000}"/>
    <cellStyle name="SaslpField" xfId="17" xr:uid="{00000000-0005-0000-0000-000009000000}"/>
    <cellStyle name="SaslpFollowup" xfId="18" xr:uid="{00000000-0005-0000-0000-00000A000000}"/>
    <cellStyle name="Sujet" xfId="3" xr:uid="{00000000-0005-0000-0000-00000B000000}"/>
    <cellStyle name="Titre" xfId="4" builtinId="15" customBuiltin="1"/>
    <cellStyle name="Titre 1" xfId="5" builtinId="16" customBuiltin="1"/>
    <cellStyle name="Titre 2" xfId="6" builtinId="17" customBuiltin="1"/>
    <cellStyle name="Titre 3" xfId="7" builtinId="18" customBuiltin="1"/>
    <cellStyle name="Titre 4" xfId="8" builtinId="19" customBuiltin="1"/>
    <cellStyle name="Total" xfId="9" builtinId="25" customBuiltin="1"/>
    <cellStyle name="UserField" xfId="14" xr:uid="{00000000-0005-0000-0000-000012000000}"/>
  </cellStyles>
  <dxfs count="8">
    <dxf>
      <fill>
        <patternFill>
          <bgColor rgb="FFC2D3E8"/>
        </patternFill>
      </fill>
    </dxf>
    <dxf>
      <fill>
        <patternFill>
          <bgColor rgb="FFDBDBDB"/>
        </patternFill>
      </fill>
    </dxf>
    <dxf>
      <fill>
        <patternFill>
          <bgColor rgb="FFDEE7F2"/>
        </patternFill>
      </fill>
    </dxf>
    <dxf>
      <fill>
        <patternFill>
          <bgColor rgb="FFC00000"/>
        </patternFill>
      </fill>
      <border>
        <top style="thin">
          <color theme="0"/>
        </top>
        <bottom style="thin">
          <color theme="0"/>
        </bottom>
      </border>
    </dxf>
    <dxf>
      <fill>
        <patternFill>
          <bgColor rgb="FFC00000"/>
        </patternFill>
      </fill>
      <border>
        <top style="thin">
          <color theme="0"/>
        </top>
        <bottom style="thin">
          <color theme="0"/>
        </bottom>
      </border>
    </dxf>
    <dxf>
      <fill>
        <patternFill>
          <bgColor rgb="FFC00000"/>
        </patternFill>
      </fill>
      <border>
        <top style="thin">
          <color theme="0"/>
        </top>
        <bottom style="thin">
          <color theme="0"/>
        </bottom>
      </border>
    </dxf>
    <dxf>
      <fill>
        <patternFill patternType="none">
          <bgColor auto="1"/>
        </patternFill>
      </fill>
    </dxf>
    <dxf>
      <fill>
        <patternFill>
          <bgColor rgb="FFFAFAFA"/>
        </patternFill>
      </fill>
    </dxf>
  </dxfs>
  <tableStyles count="0" defaultTableStyle="TableStyleMedium2" defaultPivotStyle="PivotStyleLight16"/>
  <colors>
    <mruColors>
      <color rgb="FFCCFFCC"/>
      <color rgb="FFFFFFCC"/>
      <color rgb="FFFFCCCC"/>
      <color rgb="FFCCCC00"/>
      <color rgb="FF339933"/>
      <color rgb="FFB1C7E1"/>
      <color rgb="FFFAFAFA"/>
      <color rgb="FFFFFFFF"/>
      <color rgb="FFE7FFE7"/>
      <color rgb="FFECF2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FieldNeedSpecial" lockText="1"/>
</file>

<file path=xl/ctrlProps/ctrlProp2.xml><?xml version="1.0" encoding="utf-8"?>
<formControlPr xmlns="http://schemas.microsoft.com/office/spreadsheetml/2009/9/main" objectType="CheckBox" fmlaLink="FieldNeedSpecialHandicap" lockText="1"/>
</file>

<file path=xl/ctrlProps/ctrlProp3.xml><?xml version="1.0" encoding="utf-8"?>
<formControlPr xmlns="http://schemas.microsoft.com/office/spreadsheetml/2009/9/main" objectType="CheckBox" fmlaLink="FieldNeedSpecialDisease" lockText="1"/>
</file>

<file path=xl/ctrlProps/ctrlProp4.xml><?xml version="1.0" encoding="utf-8"?>
<formControlPr xmlns="http://schemas.microsoft.com/office/spreadsheetml/2009/9/main" objectType="CheckBox" fmlaLink="FieldNeedSpecialPsy" lockText="1"/>
</file>

<file path=xl/ctrlProps/ctrlProp5.xml><?xml version="1.0" encoding="utf-8"?>
<formControlPr xmlns="http://schemas.microsoft.com/office/spreadsheetml/2009/9/main" objectType="CheckBox" fmlaLink="FieldNeedSpecialSchool" lockText="1"/>
</file>

<file path=xl/ctrlProps/ctrlProp6.xml><?xml version="1.0" encoding="utf-8"?>
<formControlPr xmlns="http://schemas.microsoft.com/office/spreadsheetml/2009/9/main" objectType="CheckBox" fmlaLink="FieldNeedAffectionTrouble" lockText="1"/>
</file>

<file path=xl/ctrlProps/ctrlProp7.xml><?xml version="1.0" encoding="utf-8"?>
<formControlPr xmlns="http://schemas.microsoft.com/office/spreadsheetml/2009/9/main" objectType="CheckBox" fmlaLink="FieldNeedExternal" lockText="1"/>
</file>

<file path=xl/ctrlProps/ctrlProp8.xml><?xml version="1.0" encoding="utf-8"?>
<formControlPr xmlns="http://schemas.microsoft.com/office/spreadsheetml/2009/9/main" objectType="CheckBox" fmlaLink="FieldNeedViolence" lockText="1"/>
</file>

<file path=xl/ctrlProps/ctrlProp9.xml><?xml version="1.0" encoding="utf-8"?>
<formControlPr xmlns="http://schemas.microsoft.com/office/spreadsheetml/2009/9/main" objectType="CheckBox" fmlaLink="FieldNeedOther" lockText="1"/>
</file>

<file path=xl/drawings/_rels/drawing1.xml.rels><?xml version="1.0" encoding="UTF-8" standalone="yes"?>
<Relationships xmlns="http://schemas.openxmlformats.org/package/2006/relationships"><Relationship Id="rId2" Type="http://schemas.openxmlformats.org/officeDocument/2006/relationships/hyperlink" Target="#Version du formulaire: 22.07.2025"/><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0</xdr:rowOff>
    </xdr:from>
    <xdr:to>
      <xdr:col>2</xdr:col>
      <xdr:colOff>238125</xdr:colOff>
      <xdr:row>3</xdr:row>
      <xdr:rowOff>57150</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0"/>
          <a:ext cx="333375" cy="5429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142875</xdr:colOff>
          <xdr:row>69</xdr:row>
          <xdr:rowOff>133350</xdr:rowOff>
        </xdr:from>
        <xdr:to>
          <xdr:col>3</xdr:col>
          <xdr:colOff>104775</xdr:colOff>
          <xdr:row>71</xdr:row>
          <xdr:rowOff>28575</xdr:rowOff>
        </xdr:to>
        <xdr:sp macro="" textlink="">
          <xdr:nvSpPr>
            <xdr:cNvPr id="2093" name="chkNeedSpecial"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72</xdr:row>
          <xdr:rowOff>47625</xdr:rowOff>
        </xdr:from>
        <xdr:to>
          <xdr:col>3</xdr:col>
          <xdr:colOff>561975</xdr:colOff>
          <xdr:row>74</xdr:row>
          <xdr:rowOff>0</xdr:rowOff>
        </xdr:to>
        <xdr:sp macro="" textlink="">
          <xdr:nvSpPr>
            <xdr:cNvPr id="2094" name="chkNeedSpecialHandicap"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73</xdr:row>
          <xdr:rowOff>161925</xdr:rowOff>
        </xdr:from>
        <xdr:to>
          <xdr:col>3</xdr:col>
          <xdr:colOff>561975</xdr:colOff>
          <xdr:row>75</xdr:row>
          <xdr:rowOff>0</xdr:rowOff>
        </xdr:to>
        <xdr:sp macro="" textlink="">
          <xdr:nvSpPr>
            <xdr:cNvPr id="2095" name="chkNeedSpecialDisease"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74</xdr:row>
          <xdr:rowOff>161925</xdr:rowOff>
        </xdr:from>
        <xdr:to>
          <xdr:col>3</xdr:col>
          <xdr:colOff>561975</xdr:colOff>
          <xdr:row>76</xdr:row>
          <xdr:rowOff>0</xdr:rowOff>
        </xdr:to>
        <xdr:sp macro="" textlink="">
          <xdr:nvSpPr>
            <xdr:cNvPr id="2096" name="chkNeedSpecialPsy"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75</xdr:row>
          <xdr:rowOff>161925</xdr:rowOff>
        </xdr:from>
        <xdr:to>
          <xdr:col>3</xdr:col>
          <xdr:colOff>561975</xdr:colOff>
          <xdr:row>77</xdr:row>
          <xdr:rowOff>0</xdr:rowOff>
        </xdr:to>
        <xdr:sp macro="" textlink="">
          <xdr:nvSpPr>
            <xdr:cNvPr id="2097" name="chkNeedSpecialSchool"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77</xdr:row>
          <xdr:rowOff>47625</xdr:rowOff>
        </xdr:from>
        <xdr:to>
          <xdr:col>3</xdr:col>
          <xdr:colOff>104775</xdr:colOff>
          <xdr:row>79</xdr:row>
          <xdr:rowOff>28575</xdr:rowOff>
        </xdr:to>
        <xdr:sp macro="" textlink="">
          <xdr:nvSpPr>
            <xdr:cNvPr id="2098" name="chkNeedAffectionTrouble"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79</xdr:row>
          <xdr:rowOff>38100</xdr:rowOff>
        </xdr:from>
        <xdr:to>
          <xdr:col>3</xdr:col>
          <xdr:colOff>104775</xdr:colOff>
          <xdr:row>81</xdr:row>
          <xdr:rowOff>19050</xdr:rowOff>
        </xdr:to>
        <xdr:sp macro="" textlink="">
          <xdr:nvSpPr>
            <xdr:cNvPr id="2099" name="chkNeedExternal"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81</xdr:row>
          <xdr:rowOff>38100</xdr:rowOff>
        </xdr:from>
        <xdr:to>
          <xdr:col>3</xdr:col>
          <xdr:colOff>104775</xdr:colOff>
          <xdr:row>83</xdr:row>
          <xdr:rowOff>19050</xdr:rowOff>
        </xdr:to>
        <xdr:sp macro="" textlink="">
          <xdr:nvSpPr>
            <xdr:cNvPr id="2100" name="chkNeedViolence"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83</xdr:row>
          <xdr:rowOff>38100</xdr:rowOff>
        </xdr:from>
        <xdr:to>
          <xdr:col>3</xdr:col>
          <xdr:colOff>104775</xdr:colOff>
          <xdr:row>85</xdr:row>
          <xdr:rowOff>0</xdr:rowOff>
        </xdr:to>
        <xdr:sp macro="" textlink="">
          <xdr:nvSpPr>
            <xdr:cNvPr id="2101" name="chkNeedOther"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xdr:col>
      <xdr:colOff>66675</xdr:colOff>
      <xdr:row>56</xdr:row>
      <xdr:rowOff>133350</xdr:rowOff>
    </xdr:from>
    <xdr:to>
      <xdr:col>3</xdr:col>
      <xdr:colOff>504825</xdr:colOff>
      <xdr:row>58</xdr:row>
      <xdr:rowOff>19050</xdr:rowOff>
    </xdr:to>
    <xdr:sp macro="" textlink="">
      <xdr:nvSpPr>
        <xdr:cNvPr id="5" name="HideCheckboxesDuringExport">
          <a:extLst>
            <a:ext uri="{FF2B5EF4-FFF2-40B4-BE49-F238E27FC236}">
              <a16:creationId xmlns:a16="http://schemas.microsoft.com/office/drawing/2014/main" id="{43C4C7FE-6E36-13AE-1A25-4507970386BD}"/>
            </a:ext>
          </a:extLst>
        </xdr:cNvPr>
        <xdr:cNvSpPr/>
      </xdr:nvSpPr>
      <xdr:spPr>
        <a:xfrm>
          <a:off x="371475" y="10715625"/>
          <a:ext cx="781050" cy="2095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H" sz="1100"/>
        </a:p>
      </xdr:txBody>
    </xdr:sp>
    <xdr:clientData/>
  </xdr:twoCellAnchor>
  <xdr:twoCellAnchor>
    <xdr:from>
      <xdr:col>0</xdr:col>
      <xdr:colOff>66675</xdr:colOff>
      <xdr:row>4</xdr:row>
      <xdr:rowOff>19050</xdr:rowOff>
    </xdr:from>
    <xdr:to>
      <xdr:col>2</xdr:col>
      <xdr:colOff>209550</xdr:colOff>
      <xdr:row>4</xdr:row>
      <xdr:rowOff>114300</xdr:rowOff>
    </xdr:to>
    <xdr:sp macro="" textlink="">
      <xdr:nvSpPr>
        <xdr:cNvPr id="6" name="RectVersion">
          <a:hlinkClick xmlns:r="http://schemas.openxmlformats.org/officeDocument/2006/relationships" r:id="rId2"/>
          <a:extLst>
            <a:ext uri="{FF2B5EF4-FFF2-40B4-BE49-F238E27FC236}">
              <a16:creationId xmlns:a16="http://schemas.microsoft.com/office/drawing/2014/main" id="{AC58A509-357D-4513-B68E-C67475203982}"/>
            </a:ext>
          </a:extLst>
        </xdr:cNvPr>
        <xdr:cNvSpPr/>
      </xdr:nvSpPr>
      <xdr:spPr>
        <a:xfrm>
          <a:off x="66675" y="695325"/>
          <a:ext cx="447675" cy="95250"/>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H"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MainData">
    <tabColor rgb="FF0070C0"/>
    <outlinePr summaryBelow="0" summaryRight="0"/>
  </sheetPr>
  <dimension ref="A1:S121"/>
  <sheetViews>
    <sheetView showGridLines="0" tabSelected="1" zoomScaleNormal="100" workbookViewId="0">
      <pane ySplit="8" topLeftCell="A9" activePane="bottomLeft" state="frozen"/>
      <selection activeCell="K2" sqref="K2"/>
      <selection pane="bottomLeft" activeCell="G24" sqref="G24"/>
    </sheetView>
  </sheetViews>
  <sheetFormatPr baseColWidth="10" defaultRowHeight="12.75" x14ac:dyDescent="0.2"/>
  <cols>
    <col min="1" max="1" width="3.7109375" style="3" customWidth="1"/>
    <col min="2" max="2" width="0.85546875" style="3" customWidth="1"/>
    <col min="3" max="3" width="5.140625" style="3" customWidth="1"/>
    <col min="4" max="4" width="22.140625" style="3" customWidth="1"/>
    <col min="5" max="5" width="6" style="3" customWidth="1"/>
    <col min="6" max="6" width="1.7109375" style="3" customWidth="1"/>
    <col min="7" max="7" width="11.7109375" style="3" customWidth="1"/>
    <col min="8" max="8" width="3.7109375" style="3" customWidth="1"/>
    <col min="9" max="9" width="12.140625" style="3" customWidth="1"/>
    <col min="10" max="10" width="3.7109375" style="3" customWidth="1"/>
    <col min="11" max="11" width="12.5703125" style="3" customWidth="1"/>
    <col min="12" max="12" width="26.42578125" style="3" customWidth="1"/>
    <col min="13" max="13" width="0.85546875" style="3" customWidth="1"/>
    <col min="14" max="14" width="2.7109375" style="3" customWidth="1"/>
    <col min="15" max="15" width="0.85546875" style="3" customWidth="1"/>
    <col min="16" max="16" width="7" style="3" customWidth="1"/>
    <col min="17" max="17" width="33.5703125" style="3" hidden="1" customWidth="1"/>
    <col min="18" max="18" width="11.42578125" style="3" hidden="1" customWidth="1"/>
    <col min="19" max="19" width="12.5703125" style="3" hidden="1" customWidth="1"/>
    <col min="20" max="16384" width="11.42578125" style="3"/>
  </cols>
  <sheetData>
    <row r="1" spans="1:19" x14ac:dyDescent="0.2">
      <c r="D1" s="50" t="s">
        <v>65</v>
      </c>
    </row>
    <row r="2" spans="1:19" x14ac:dyDescent="0.2">
      <c r="D2" s="4" t="s">
        <v>66</v>
      </c>
    </row>
    <row r="3" spans="1:19" x14ac:dyDescent="0.2">
      <c r="D3" s="4" t="s">
        <v>220</v>
      </c>
    </row>
    <row r="4" spans="1:19" ht="15" x14ac:dyDescent="0.2">
      <c r="D4" s="51" t="s">
        <v>67</v>
      </c>
    </row>
    <row r="5" spans="1:19" ht="9.9499999999999993" customHeight="1" x14ac:dyDescent="0.2">
      <c r="F5" s="62"/>
      <c r="G5" s="62"/>
      <c r="H5" s="62"/>
      <c r="I5" s="62"/>
      <c r="J5" s="62"/>
      <c r="K5" s="62"/>
      <c r="L5" s="62"/>
      <c r="O5" s="61"/>
      <c r="S5" s="37" t="b">
        <f>OR(S8:S121)</f>
        <v>1</v>
      </c>
    </row>
    <row r="6" spans="1:19" ht="24.95" customHeight="1" x14ac:dyDescent="0.2">
      <c r="E6" s="131" t="str">
        <f>IF($S$5,"Au moins un champ obligatoire est manquant (indicateur rouge dans la colonne de droite); veuillez compléter ceux-ci avant d'envoyer ce formulaire","")</f>
        <v>Au moins un champ obligatoire est manquant (indicateur rouge dans la colonne de droite); veuillez compléter ceux-ci avant d'envoyer ce formulaire</v>
      </c>
      <c r="F6" s="131"/>
      <c r="G6" s="131"/>
      <c r="H6" s="131"/>
      <c r="I6" s="131"/>
      <c r="J6" s="131"/>
      <c r="K6" s="131"/>
      <c r="L6" s="131"/>
      <c r="N6" s="64" t="str">
        <f>IF($S$5,"?","")</f>
        <v>?</v>
      </c>
      <c r="O6" s="61"/>
      <c r="Q6" s="91" t="s">
        <v>84</v>
      </c>
      <c r="R6" s="92"/>
      <c r="S6" s="93" t="s">
        <v>85</v>
      </c>
    </row>
    <row r="7" spans="1:19" ht="5.0999999999999996" customHeight="1" x14ac:dyDescent="0.2">
      <c r="D7"/>
      <c r="E7" s="62"/>
      <c r="F7" s="62"/>
      <c r="G7" s="62"/>
      <c r="H7" s="62"/>
      <c r="I7" s="62"/>
      <c r="J7" s="62"/>
      <c r="K7" s="62"/>
      <c r="L7" s="62"/>
      <c r="N7" s="63"/>
      <c r="O7" s="61"/>
    </row>
    <row r="8" spans="1:19" s="1" customFormat="1" ht="20.25" x14ac:dyDescent="0.2">
      <c r="A8" s="128" t="s">
        <v>6</v>
      </c>
      <c r="B8" s="128"/>
      <c r="C8" s="128"/>
      <c r="D8" s="128"/>
      <c r="E8" s="128"/>
      <c r="F8" s="128"/>
      <c r="G8" s="128"/>
      <c r="H8" s="128"/>
      <c r="I8" s="128"/>
      <c r="J8" s="128"/>
      <c r="K8" s="128"/>
      <c r="L8" s="128"/>
      <c r="M8" s="128"/>
      <c r="N8" s="58"/>
      <c r="O8" s="58"/>
      <c r="Q8" s="89"/>
      <c r="R8" s="90"/>
      <c r="S8" s="94"/>
    </row>
    <row r="9" spans="1:19" s="2" customFormat="1" ht="15" x14ac:dyDescent="0.2">
      <c r="S9" s="95"/>
    </row>
    <row r="10" spans="1:19" s="2" customFormat="1" ht="28.5" customHeight="1" x14ac:dyDescent="0.2">
      <c r="B10" s="68"/>
      <c r="C10" s="130" t="s">
        <v>88</v>
      </c>
      <c r="D10" s="130"/>
      <c r="E10" s="130"/>
      <c r="F10" s="130"/>
      <c r="G10" s="130"/>
      <c r="H10" s="130"/>
      <c r="I10" s="130"/>
      <c r="J10" s="130"/>
      <c r="K10" s="130"/>
      <c r="L10" s="130"/>
      <c r="M10" s="70"/>
      <c r="S10" s="95"/>
    </row>
    <row r="11" spans="1:19" s="2" customFormat="1" ht="15" customHeight="1" x14ac:dyDescent="0.2">
      <c r="B11" s="69"/>
      <c r="C11" s="132" t="s">
        <v>89</v>
      </c>
      <c r="D11" s="132"/>
      <c r="E11" s="132"/>
      <c r="F11" s="132"/>
      <c r="G11" s="132"/>
      <c r="H11" s="132"/>
      <c r="I11" s="132"/>
      <c r="J11" s="132"/>
      <c r="K11" s="132"/>
      <c r="L11" s="132"/>
      <c r="M11" s="71"/>
      <c r="S11" s="95"/>
    </row>
    <row r="12" spans="1:19" s="2" customFormat="1" ht="15" customHeight="1" x14ac:dyDescent="0.2">
      <c r="B12" s="69"/>
      <c r="C12" s="109" t="s">
        <v>90</v>
      </c>
      <c r="D12" s="109"/>
      <c r="E12" s="109"/>
      <c r="F12" s="109"/>
      <c r="G12" s="109"/>
      <c r="H12" s="109"/>
      <c r="I12" s="109"/>
      <c r="J12" s="109"/>
      <c r="K12" s="109"/>
      <c r="L12" s="109"/>
      <c r="M12" s="66"/>
      <c r="S12" s="95"/>
    </row>
    <row r="13" spans="1:19" s="2" customFormat="1" ht="15" x14ac:dyDescent="0.2">
      <c r="B13" s="69"/>
      <c r="C13" s="67" t="s">
        <v>64</v>
      </c>
      <c r="D13" s="109" t="s">
        <v>129</v>
      </c>
      <c r="E13" s="109"/>
      <c r="F13" s="109"/>
      <c r="G13" s="109"/>
      <c r="H13" s="109"/>
      <c r="I13" s="109"/>
      <c r="J13" s="109"/>
      <c r="K13" s="109"/>
      <c r="L13" s="109"/>
      <c r="M13" s="66"/>
      <c r="S13" s="95"/>
    </row>
    <row r="14" spans="1:19" s="2" customFormat="1" ht="15" x14ac:dyDescent="0.2">
      <c r="B14" s="69"/>
      <c r="C14" s="67" t="s">
        <v>64</v>
      </c>
      <c r="D14" s="109" t="s">
        <v>130</v>
      </c>
      <c r="E14" s="109"/>
      <c r="F14" s="109"/>
      <c r="G14" s="109"/>
      <c r="H14" s="109"/>
      <c r="I14" s="109"/>
      <c r="J14" s="109"/>
      <c r="K14" s="109"/>
      <c r="L14" s="109"/>
      <c r="M14" s="66"/>
      <c r="S14" s="95"/>
    </row>
    <row r="15" spans="1:19" s="2" customFormat="1" ht="15" x14ac:dyDescent="0.2">
      <c r="B15" s="69"/>
      <c r="C15" s="67" t="s">
        <v>64</v>
      </c>
      <c r="D15" s="109" t="s">
        <v>91</v>
      </c>
      <c r="E15" s="109"/>
      <c r="F15" s="109"/>
      <c r="G15" s="109"/>
      <c r="H15" s="109"/>
      <c r="I15" s="109"/>
      <c r="J15" s="109"/>
      <c r="K15" s="109"/>
      <c r="L15" s="109"/>
      <c r="M15" s="66"/>
      <c r="S15" s="95"/>
    </row>
    <row r="16" spans="1:19" s="2" customFormat="1" ht="15" x14ac:dyDescent="0.2">
      <c r="B16" s="69"/>
      <c r="C16" s="67" t="s">
        <v>64</v>
      </c>
      <c r="D16" s="109" t="s">
        <v>92</v>
      </c>
      <c r="E16" s="109"/>
      <c r="F16" s="109"/>
      <c r="G16" s="109"/>
      <c r="H16" s="109"/>
      <c r="I16" s="109"/>
      <c r="J16" s="109"/>
      <c r="K16" s="109"/>
      <c r="L16" s="109"/>
      <c r="M16" s="66"/>
      <c r="S16" s="95"/>
    </row>
    <row r="17" spans="2:19" s="2" customFormat="1" ht="15" x14ac:dyDescent="0.2">
      <c r="B17" s="69"/>
      <c r="C17" s="67" t="s">
        <v>64</v>
      </c>
      <c r="D17" s="109" t="s">
        <v>131</v>
      </c>
      <c r="E17" s="109"/>
      <c r="F17" s="109"/>
      <c r="G17" s="109"/>
      <c r="H17" s="109"/>
      <c r="I17" s="109"/>
      <c r="J17" s="109"/>
      <c r="K17" s="109"/>
      <c r="L17" s="109"/>
      <c r="M17" s="66"/>
      <c r="S17" s="95"/>
    </row>
    <row r="18" spans="2:19" s="2" customFormat="1" ht="5.0999999999999996" customHeight="1" x14ac:dyDescent="0.2">
      <c r="B18" s="69"/>
      <c r="C18" s="65"/>
      <c r="D18" s="65"/>
      <c r="E18" s="65"/>
      <c r="F18" s="65"/>
      <c r="G18" s="65"/>
      <c r="H18" s="65"/>
      <c r="I18" s="65"/>
      <c r="J18" s="65"/>
      <c r="K18" s="65"/>
      <c r="L18" s="65"/>
      <c r="M18" s="66"/>
      <c r="S18" s="95"/>
    </row>
    <row r="19" spans="2:19" s="2" customFormat="1" ht="30" customHeight="1" x14ac:dyDescent="0.2">
      <c r="B19" s="69"/>
      <c r="C19" s="134" t="s">
        <v>94</v>
      </c>
      <c r="D19" s="134"/>
      <c r="E19" s="134"/>
      <c r="F19" s="134"/>
      <c r="G19" s="134"/>
      <c r="H19" s="134"/>
      <c r="I19" s="134"/>
      <c r="J19" s="134"/>
      <c r="K19" s="134"/>
      <c r="L19" s="134"/>
      <c r="M19" s="66"/>
      <c r="S19" s="95"/>
    </row>
    <row r="20" spans="2:19" s="2" customFormat="1" ht="42" customHeight="1" x14ac:dyDescent="0.2">
      <c r="B20" s="69"/>
      <c r="C20" s="109" t="s">
        <v>132</v>
      </c>
      <c r="D20" s="109"/>
      <c r="E20" s="109"/>
      <c r="F20" s="109"/>
      <c r="G20" s="109"/>
      <c r="H20" s="109"/>
      <c r="I20" s="109"/>
      <c r="J20" s="109"/>
      <c r="K20" s="109"/>
      <c r="L20" s="109"/>
      <c r="M20" s="66"/>
      <c r="S20" s="95"/>
    </row>
    <row r="21" spans="2:19" s="2" customFormat="1" ht="30" customHeight="1" x14ac:dyDescent="0.2">
      <c r="B21" s="69"/>
      <c r="C21" s="109" t="s">
        <v>93</v>
      </c>
      <c r="D21" s="109"/>
      <c r="E21" s="109"/>
      <c r="F21" s="109"/>
      <c r="G21" s="109"/>
      <c r="H21" s="109"/>
      <c r="I21" s="109"/>
      <c r="J21" s="109"/>
      <c r="K21" s="109"/>
      <c r="L21" s="109"/>
      <c r="M21" s="66"/>
      <c r="S21" s="95"/>
    </row>
    <row r="22" spans="2:19" s="2" customFormat="1" ht="5.0999999999999996" customHeight="1" thickBot="1" x14ac:dyDescent="0.25">
      <c r="B22" s="74"/>
      <c r="C22" s="72"/>
      <c r="D22" s="72"/>
      <c r="E22" s="72"/>
      <c r="F22" s="72"/>
      <c r="G22" s="72"/>
      <c r="H22" s="72"/>
      <c r="I22" s="72"/>
      <c r="J22" s="72"/>
      <c r="K22" s="72"/>
      <c r="L22" s="72"/>
      <c r="M22" s="73"/>
      <c r="S22" s="95"/>
    </row>
    <row r="23" spans="2:19" ht="17.25" thickBot="1" x14ac:dyDescent="0.25">
      <c r="C23" s="6"/>
      <c r="S23" s="96"/>
    </row>
    <row r="24" spans="2:19" ht="14.25" thickTop="1" thickBot="1" x14ac:dyDescent="0.25">
      <c r="C24" s="49" t="s">
        <v>64</v>
      </c>
      <c r="D24" s="4" t="s">
        <v>4</v>
      </c>
      <c r="E24" s="4"/>
      <c r="F24" s="4"/>
      <c r="G24" s="23"/>
      <c r="H24"/>
      <c r="Q24" s="97" t="str">
        <f>IF(G24="","",G24)</f>
        <v/>
      </c>
      <c r="S24" s="96" t="b">
        <f>($Q24="")</f>
        <v>1</v>
      </c>
    </row>
    <row r="25" spans="2:19" ht="14.25" thickTop="1" thickBot="1" x14ac:dyDescent="0.25">
      <c r="C25" s="49" t="s">
        <v>64</v>
      </c>
      <c r="D25" s="4" t="s">
        <v>7</v>
      </c>
      <c r="E25" s="4"/>
      <c r="F25" s="4"/>
      <c r="G25" s="110"/>
      <c r="H25" s="110"/>
      <c r="I25" s="75" t="str">
        <f>IF(SPECIALSUPPORT_REQUEST_TYPE=ValueRequestTypeRenewal,ValueRenewalCount1,ValueRenewalCountNone)</f>
        <v xml:space="preserve"> </v>
      </c>
      <c r="Q25" s="98" t="str">
        <f>IF(G25="","",G25)</f>
        <v/>
      </c>
      <c r="R25" s="98" t="str">
        <f>IF(I25="","",I25)</f>
        <v xml:space="preserve"> </v>
      </c>
      <c r="S25" s="96" t="b">
        <f>OR($Q25="",AND(SPECIALSUPPORT_REQUEST_RENEWALCOUNT="",SPECIALSUPPORT_REQUEST_TYPE=ValueRequestTypeRenewal))</f>
        <v>1</v>
      </c>
    </row>
    <row r="26" spans="2:19" ht="14.25" thickTop="1" thickBot="1" x14ac:dyDescent="0.25">
      <c r="C26" s="49" t="s">
        <v>64</v>
      </c>
      <c r="D26" s="4" t="s">
        <v>95</v>
      </c>
      <c r="G26" s="110"/>
      <c r="H26" s="110"/>
      <c r="I26" s="110"/>
      <c r="J26" s="110"/>
      <c r="K26" s="110"/>
      <c r="Q26" s="98" t="str">
        <f>IF(G26="","",G26)</f>
        <v/>
      </c>
      <c r="S26" s="96" t="b">
        <f>($Q26="")</f>
        <v>1</v>
      </c>
    </row>
    <row r="27" spans="2:19" ht="13.5" thickTop="1" x14ac:dyDescent="0.2">
      <c r="C27" s="49" t="s">
        <v>64</v>
      </c>
      <c r="D27" s="4" t="s">
        <v>108</v>
      </c>
      <c r="G27" s="110"/>
      <c r="H27" s="110"/>
      <c r="I27" s="110"/>
      <c r="J27" s="110"/>
      <c r="K27" s="110"/>
      <c r="Q27" s="98" t="str">
        <f>IF(G27="","",G27)</f>
        <v/>
      </c>
      <c r="S27" s="96" t="b">
        <f>($Q27="")</f>
        <v>1</v>
      </c>
    </row>
    <row r="28" spans="2:19" x14ac:dyDescent="0.2">
      <c r="S28" s="96"/>
    </row>
    <row r="29" spans="2:19" x14ac:dyDescent="0.2">
      <c r="S29" s="96"/>
    </row>
    <row r="30" spans="2:19" ht="16.5" x14ac:dyDescent="0.25">
      <c r="C30" s="5" t="s">
        <v>5</v>
      </c>
      <c r="S30" s="96"/>
    </row>
    <row r="31" spans="2:19" ht="13.5" thickBot="1" x14ac:dyDescent="0.25">
      <c r="S31" s="96"/>
    </row>
    <row r="32" spans="2:19" ht="14.25" thickTop="1" thickBot="1" x14ac:dyDescent="0.25">
      <c r="C32" s="49" t="s">
        <v>64</v>
      </c>
      <c r="D32" s="126" t="s">
        <v>2</v>
      </c>
      <c r="E32" s="126"/>
      <c r="F32" s="4"/>
      <c r="G32" s="135"/>
      <c r="H32" s="135"/>
      <c r="I32" s="135"/>
      <c r="J32" s="135"/>
      <c r="K32" s="135"/>
      <c r="Q32" s="98" t="str">
        <f>IF(G32="","",UPPER(G32))</f>
        <v/>
      </c>
      <c r="S32" s="96" t="b">
        <f>($Q32="")</f>
        <v>1</v>
      </c>
    </row>
    <row r="33" spans="3:19" ht="14.25" thickTop="1" thickBot="1" x14ac:dyDescent="0.25">
      <c r="C33" s="49" t="s">
        <v>64</v>
      </c>
      <c r="D33" s="126" t="s">
        <v>1</v>
      </c>
      <c r="E33" s="126"/>
      <c r="F33" s="4"/>
      <c r="G33" s="110"/>
      <c r="H33" s="110"/>
      <c r="I33" s="110"/>
      <c r="J33" s="110"/>
      <c r="K33" s="110"/>
      <c r="Q33" s="97" t="str">
        <f>IF(G33="","",G33)</f>
        <v/>
      </c>
      <c r="S33" s="96" t="b">
        <f>($Q33="")</f>
        <v>1</v>
      </c>
    </row>
    <row r="34" spans="3:19" ht="14.25" thickTop="1" thickBot="1" x14ac:dyDescent="0.25">
      <c r="C34" s="49" t="s">
        <v>64</v>
      </c>
      <c r="D34" s="126" t="s">
        <v>3</v>
      </c>
      <c r="E34" s="126"/>
      <c r="F34" s="4"/>
      <c r="G34" s="23"/>
      <c r="H34"/>
      <c r="Q34" s="97" t="str">
        <f>IF(G34="","",G34)</f>
        <v/>
      </c>
      <c r="S34" s="96" t="b">
        <f>($Q34="")</f>
        <v>1</v>
      </c>
    </row>
    <row r="35" spans="3:19" ht="14.25" thickTop="1" thickBot="1" x14ac:dyDescent="0.25">
      <c r="C35" s="49" t="s">
        <v>64</v>
      </c>
      <c r="D35" s="4" t="s">
        <v>134</v>
      </c>
      <c r="E35" s="4"/>
      <c r="F35" s="4"/>
      <c r="G35" s="102"/>
      <c r="H35"/>
      <c r="Q35" s="97"/>
      <c r="S35" s="96"/>
    </row>
    <row r="36" spans="3:19" ht="13.5" thickTop="1" x14ac:dyDescent="0.2">
      <c r="C36" s="49" t="s">
        <v>64</v>
      </c>
      <c r="D36" s="126" t="s">
        <v>133</v>
      </c>
      <c r="E36" s="126"/>
      <c r="F36" s="4"/>
      <c r="G36" s="23"/>
      <c r="H36"/>
      <c r="Q36" s="97" t="str">
        <f>IF(G36="","",G36)</f>
        <v/>
      </c>
      <c r="S36" s="96" t="b">
        <f>($Q36="")</f>
        <v>1</v>
      </c>
    </row>
    <row r="37" spans="3:19" x14ac:dyDescent="0.2">
      <c r="S37" s="96"/>
    </row>
    <row r="38" spans="3:19" x14ac:dyDescent="0.2">
      <c r="S38" s="96"/>
    </row>
    <row r="39" spans="3:19" ht="16.5" x14ac:dyDescent="0.2">
      <c r="C39" s="7" t="s">
        <v>53</v>
      </c>
      <c r="S39" s="96"/>
    </row>
    <row r="40" spans="3:19" customFormat="1" ht="13.5" thickBot="1" x14ac:dyDescent="0.25">
      <c r="S40" s="96"/>
    </row>
    <row r="41" spans="3:19" ht="14.25" thickTop="1" thickBot="1" x14ac:dyDescent="0.25">
      <c r="C41" s="49" t="s">
        <v>64</v>
      </c>
      <c r="D41" s="126" t="s">
        <v>25</v>
      </c>
      <c r="E41" s="126"/>
      <c r="F41" s="4"/>
      <c r="G41" s="110" t="s">
        <v>79</v>
      </c>
      <c r="H41" s="110"/>
      <c r="I41" s="110"/>
      <c r="J41" s="110"/>
      <c r="K41"/>
      <c r="Q41" s="97" t="str">
        <f>IF(G41="","",G41)</f>
        <v>(choisir dans la liste)</v>
      </c>
      <c r="S41" s="96" t="b">
        <f>($Q41=Validations!A67)</f>
        <v>1</v>
      </c>
    </row>
    <row r="42" spans="3:19" ht="14.25" thickTop="1" thickBot="1" x14ac:dyDescent="0.25">
      <c r="C42" s="49" t="s">
        <v>64</v>
      </c>
      <c r="D42" s="126" t="s">
        <v>24</v>
      </c>
      <c r="E42" s="126"/>
      <c r="F42" s="4"/>
      <c r="G42" s="124" t="str" cm="1">
        <f t="array" ref="G42">IF(OR(SPECIALSUPPORT_REQUEST_INSTITUTION="",SPECIALSUPPORT_REQUEST_INSTITUTION=Validations!$A$67),"",
    IFERROR(INDEX(DataInstitutionOrganisations,MATCH(SPECIALSUPPORT_REQUEST_INSTITUTION,DataInstitutionNames,0)),"(inconnu)"))</f>
        <v/>
      </c>
      <c r="H42" s="124"/>
      <c r="I42" s="124"/>
      <c r="J42" s="124"/>
      <c r="K42"/>
      <c r="Q42" s="97" t="str">
        <f t="shared" ref="Q42:Q46" si="0">IF(G42="","",G42)</f>
        <v/>
      </c>
      <c r="S42" s="96" t="b">
        <f>($Q42=Validations!A44)</f>
        <v>0</v>
      </c>
    </row>
    <row r="43" spans="3:19" ht="14.25" thickTop="1" thickBot="1" x14ac:dyDescent="0.25">
      <c r="C43" s="49" t="s">
        <v>64</v>
      </c>
      <c r="D43" s="126" t="s">
        <v>26</v>
      </c>
      <c r="E43" s="126"/>
      <c r="F43" s="4"/>
      <c r="G43" s="23"/>
      <c r="H43" s="86"/>
      <c r="I43" s="87" t="str">
        <f>IF(AND(SPECIALSUPPORT_REQUEST_STARTDATE&lt;&gt;"",
       SPECIALSUPPORT_REQUEST_DATE&lt;&gt;"",
       SPECIALSUPPORT_REQUEST_STARTDATE&lt;SPECIALSUPPORT_REQUEST_DATE),
     "!! La date est antérieure à celle de la demande","")</f>
        <v/>
      </c>
      <c r="Q43" s="97" t="str">
        <f t="shared" si="0"/>
        <v/>
      </c>
      <c r="S43" s="96" t="b">
        <f>($Q43="")</f>
        <v>1</v>
      </c>
    </row>
    <row r="44" spans="3:19" ht="14.25" customHeight="1" thickTop="1" x14ac:dyDescent="0.2">
      <c r="C44" s="49" t="s">
        <v>64</v>
      </c>
      <c r="D44" s="126" t="s">
        <v>27</v>
      </c>
      <c r="E44" s="126"/>
      <c r="F44" s="4"/>
      <c r="G44" s="23"/>
      <c r="H44"/>
      <c r="I44" s="87" t="str">
        <f>IF(AND(SPECIALSUPPORT_REQUEST_STARTDATE&lt;&gt;"",
       SPECIALSUPPORT_REQUEST_ENDDATE&lt;&gt;"",
       SPECIALSUPPORT_REQUEST_ENDDATE&lt;SPECIALSUPPORT_REQUEST_STARTDATE),
    "La date doit être postérieure au début du renfort","")</f>
        <v/>
      </c>
      <c r="Q44" s="97" t="str">
        <f t="shared" si="0"/>
        <v/>
      </c>
      <c r="R44" s="99"/>
      <c r="S44" s="96" t="b">
        <f>OR(($Q44=""),($I44&lt;&gt;""))</f>
        <v>1</v>
      </c>
    </row>
    <row r="45" spans="3:19" ht="13.5" thickBot="1" x14ac:dyDescent="0.25">
      <c r="C45" s="49" t="s">
        <v>64</v>
      </c>
      <c r="D45" s="126" t="s">
        <v>28</v>
      </c>
      <c r="E45" s="126"/>
      <c r="F45" s="4"/>
      <c r="G45" s="121" t="str">
        <f>IF(FieldHours&lt;&gt;FieldHoursCalculated,FieldHours &amp; " heures (","") &amp; FieldHoursCalculated &amp; " heures " &amp; IF(FieldHours=FieldHoursCalculated,"(","") &amp; "calculées)"</f>
        <v>0 heures (calculées)</v>
      </c>
      <c r="H45" s="121"/>
      <c r="I45" s="121"/>
      <c r="J45" s="121"/>
      <c r="K45" s="121"/>
      <c r="Q45" s="98">
        <f>IF(R44="",CellHoursRequest,R44)</f>
        <v>0</v>
      </c>
      <c r="R45" s="100">
        <f>CellHoursCalculated</f>
        <v>0</v>
      </c>
      <c r="S45" s="96" t="b">
        <f>($R45=0)</f>
        <v>1</v>
      </c>
    </row>
    <row r="46" spans="3:19" ht="14.25" customHeight="1" thickTop="1" thickBot="1" x14ac:dyDescent="0.25">
      <c r="C46" s="49" t="s">
        <v>64</v>
      </c>
      <c r="D46" s="129" t="s">
        <v>29</v>
      </c>
      <c r="E46" s="129"/>
      <c r="G46" s="125"/>
      <c r="H46" s="125"/>
      <c r="I46" s="125"/>
      <c r="J46" s="125"/>
      <c r="K46" s="125"/>
      <c r="L46" s="125"/>
      <c r="Q46" s="98" t="str">
        <f t="shared" si="0"/>
        <v/>
      </c>
      <c r="S46" s="96" t="b">
        <f>($Q46="")</f>
        <v>1</v>
      </c>
    </row>
    <row r="47" spans="3:19" ht="14.25" thickTop="1" thickBot="1" x14ac:dyDescent="0.25">
      <c r="D47" s="129"/>
      <c r="E47" s="129"/>
      <c r="G47" s="125"/>
      <c r="H47" s="125"/>
      <c r="I47" s="125"/>
      <c r="J47" s="125"/>
      <c r="K47" s="125"/>
      <c r="L47" s="125"/>
      <c r="S47" s="96"/>
    </row>
    <row r="48" spans="3:19" ht="14.25" thickTop="1" thickBot="1" x14ac:dyDescent="0.25">
      <c r="G48" s="125"/>
      <c r="H48" s="125"/>
      <c r="I48" s="125"/>
      <c r="J48" s="125"/>
      <c r="K48" s="125"/>
      <c r="L48" s="125"/>
      <c r="S48" s="96"/>
    </row>
    <row r="49" spans="3:19" ht="14.25" thickTop="1" thickBot="1" x14ac:dyDescent="0.25">
      <c r="C49" s="49" t="s">
        <v>64</v>
      </c>
      <c r="D49" s="127" t="s">
        <v>30</v>
      </c>
      <c r="E49" s="127"/>
      <c r="G49" s="125"/>
      <c r="H49" s="125"/>
      <c r="I49" s="125"/>
      <c r="J49" s="125"/>
      <c r="K49" s="125"/>
      <c r="L49" s="125"/>
      <c r="Q49" s="98" t="str">
        <f>IF(G49="","",G49)</f>
        <v/>
      </c>
      <c r="S49" s="96" t="b">
        <f>($Q49="")</f>
        <v>1</v>
      </c>
    </row>
    <row r="50" spans="3:19" ht="14.25" thickTop="1" thickBot="1" x14ac:dyDescent="0.25">
      <c r="D50" s="4" t="s">
        <v>109</v>
      </c>
      <c r="G50" s="125"/>
      <c r="H50" s="125"/>
      <c r="I50" s="125"/>
      <c r="J50" s="125"/>
      <c r="K50" s="125"/>
      <c r="L50" s="125"/>
      <c r="S50" s="96"/>
    </row>
    <row r="51" spans="3:19" ht="13.5" thickTop="1" x14ac:dyDescent="0.2">
      <c r="G51" s="125"/>
      <c r="H51" s="125"/>
      <c r="I51" s="125"/>
      <c r="J51" s="125"/>
      <c r="K51" s="125"/>
      <c r="L51" s="125"/>
      <c r="S51" s="96"/>
    </row>
    <row r="52" spans="3:19" x14ac:dyDescent="0.2">
      <c r="S52" s="96"/>
    </row>
    <row r="53" spans="3:19" x14ac:dyDescent="0.2">
      <c r="C53" s="49" t="s">
        <v>64</v>
      </c>
      <c r="D53" s="4" t="s">
        <v>118</v>
      </c>
      <c r="G53" s="126" t="s">
        <v>124</v>
      </c>
      <c r="H53" s="133"/>
      <c r="I53" s="133"/>
      <c r="J53" s="133"/>
      <c r="K53" s="4" t="s">
        <v>119</v>
      </c>
      <c r="L53" s="4" t="str">
        <f>"Total estimé " &amp; IF(FieldHours&gt;0,"(" &amp; FieldHours &amp; " heures)","")</f>
        <v xml:space="preserve">Total estimé </v>
      </c>
      <c r="S53" s="96"/>
    </row>
    <row r="54" spans="3:19" x14ac:dyDescent="0.2">
      <c r="C54" s="49"/>
      <c r="D54" s="4"/>
      <c r="G54" s="50" t="s">
        <v>125</v>
      </c>
      <c r="H54" s="85"/>
      <c r="I54" s="85"/>
      <c r="J54" s="85"/>
      <c r="K54" s="4"/>
      <c r="L54" s="4"/>
      <c r="Q54" s="4"/>
      <c r="S54" s="96"/>
    </row>
    <row r="55" spans="3:19" x14ac:dyDescent="0.2">
      <c r="G55" s="120"/>
      <c r="H55" s="120"/>
      <c r="I55" s="120"/>
      <c r="J55" s="54" t="s">
        <v>120</v>
      </c>
      <c r="K55" s="83" t="str">
        <f>IF(OR(FieldCostStructureKind="",FieldCostTrainingKind=""),"",
     INDEX(AreaCostPerHour,
              MATCH(FieldCostStructureKind,ListCostStructureKind,0),
              MATCH(FieldCostTrainingKind,ListCostTrainingKind,0)))</f>
        <v/>
      </c>
      <c r="L55" s="108" t="str">
        <f>IF(OR(FieldCostPerHour="",CellHoursRequest=""),"",FieldCostPerHour*CellHoursRequest)</f>
        <v/>
      </c>
      <c r="S55" s="96" t="b">
        <f>(L55="")</f>
        <v>1</v>
      </c>
    </row>
    <row r="56" spans="3:19" x14ac:dyDescent="0.2">
      <c r="G56" s="88" t="s">
        <v>128</v>
      </c>
      <c r="H56"/>
      <c r="I56"/>
      <c r="J56" s="54"/>
      <c r="K56" s="83"/>
      <c r="L56" s="84"/>
      <c r="S56" s="96"/>
    </row>
    <row r="57" spans="3:19" x14ac:dyDescent="0.2">
      <c r="G57" s="120"/>
      <c r="H57" s="120"/>
      <c r="I57" s="120"/>
      <c r="Q57" s="107"/>
      <c r="S57" s="96" t="b">
        <f>(FieldCostStructureKind="")</f>
        <v>1</v>
      </c>
    </row>
    <row r="58" spans="3:19" x14ac:dyDescent="0.2">
      <c r="S58" s="96"/>
    </row>
    <row r="59" spans="3:19" x14ac:dyDescent="0.2">
      <c r="S59" s="96"/>
    </row>
    <row r="60" spans="3:19" ht="16.5" x14ac:dyDescent="0.2">
      <c r="C60" s="7" t="s">
        <v>54</v>
      </c>
      <c r="S60" s="96"/>
    </row>
    <row r="61" spans="3:19" ht="6.75" customHeight="1" thickBot="1" x14ac:dyDescent="0.25">
      <c r="S61" s="96"/>
    </row>
    <row r="62" spans="3:19" ht="14.25" thickTop="1" thickBot="1" x14ac:dyDescent="0.25">
      <c r="D62" s="125"/>
      <c r="E62" s="125"/>
      <c r="F62" s="125"/>
      <c r="G62" s="125"/>
      <c r="H62" s="125"/>
      <c r="I62" s="125"/>
      <c r="J62" s="125"/>
      <c r="K62" s="125"/>
      <c r="L62" s="125"/>
      <c r="Q62" s="98" t="str">
        <f>IF(D62="","",D62)</f>
        <v/>
      </c>
      <c r="S62" s="96" t="b">
        <f>($Q62="")</f>
        <v>1</v>
      </c>
    </row>
    <row r="63" spans="3:19" ht="14.25" thickTop="1" thickBot="1" x14ac:dyDescent="0.25">
      <c r="D63" s="125"/>
      <c r="E63" s="125"/>
      <c r="F63" s="125"/>
      <c r="G63" s="125"/>
      <c r="H63" s="125"/>
      <c r="I63" s="125"/>
      <c r="J63" s="125"/>
      <c r="K63" s="125"/>
      <c r="L63" s="125"/>
      <c r="S63" s="96"/>
    </row>
    <row r="64" spans="3:19" ht="14.25" thickTop="1" thickBot="1" x14ac:dyDescent="0.25">
      <c r="D64" s="125"/>
      <c r="E64" s="125"/>
      <c r="F64" s="125"/>
      <c r="G64" s="125"/>
      <c r="H64" s="125"/>
      <c r="I64" s="125"/>
      <c r="J64" s="125"/>
      <c r="K64" s="125"/>
      <c r="L64" s="125"/>
      <c r="S64" s="96"/>
    </row>
    <row r="65" spans="3:19" ht="14.25" thickTop="1" thickBot="1" x14ac:dyDescent="0.25">
      <c r="D65" s="125"/>
      <c r="E65" s="125"/>
      <c r="F65" s="125"/>
      <c r="G65" s="125"/>
      <c r="H65" s="125"/>
      <c r="I65" s="125"/>
      <c r="J65" s="125"/>
      <c r="K65" s="125"/>
      <c r="L65" s="125"/>
      <c r="S65" s="96"/>
    </row>
    <row r="66" spans="3:19" ht="13.5" thickTop="1" x14ac:dyDescent="0.2">
      <c r="D66" s="125"/>
      <c r="E66" s="125"/>
      <c r="F66" s="125"/>
      <c r="G66" s="125"/>
      <c r="H66" s="125"/>
      <c r="I66" s="125"/>
      <c r="J66" s="125"/>
      <c r="K66" s="125"/>
      <c r="L66" s="125"/>
      <c r="S66" s="96"/>
    </row>
    <row r="67" spans="3:19" x14ac:dyDescent="0.2">
      <c r="S67" s="96"/>
    </row>
    <row r="68" spans="3:19" x14ac:dyDescent="0.2">
      <c r="S68" s="96"/>
    </row>
    <row r="69" spans="3:19" ht="16.5" x14ac:dyDescent="0.2">
      <c r="C69" s="7" t="s">
        <v>55</v>
      </c>
      <c r="S69" s="96" t="b">
        <f>NOT(OR(Q71:Q85))</f>
        <v>1</v>
      </c>
    </row>
    <row r="70" spans="3:19" x14ac:dyDescent="0.2">
      <c r="S70" s="96"/>
    </row>
    <row r="71" spans="3:19" ht="12.75" customHeight="1" x14ac:dyDescent="0.2">
      <c r="D71" s="123" t="s">
        <v>56</v>
      </c>
      <c r="E71" s="123"/>
      <c r="F71" s="123"/>
      <c r="G71" s="123"/>
      <c r="H71" s="123"/>
      <c r="I71" s="123"/>
      <c r="J71" s="123"/>
      <c r="K71" s="123"/>
      <c r="L71" s="46"/>
      <c r="Q71" s="106" t="b">
        <f>IF($R$71=TRUE,TRUE,FALSE)</f>
        <v>0</v>
      </c>
      <c r="R71" s="100"/>
      <c r="S71" s="96" t="b">
        <f>AND(FieldNeedSpecial=TRUE,OR(Q74:Q77)=FALSE)</f>
        <v>0</v>
      </c>
    </row>
    <row r="72" spans="3:19" ht="12.75" customHeight="1" x14ac:dyDescent="0.2">
      <c r="D72" s="123"/>
      <c r="E72" s="123"/>
      <c r="F72" s="123"/>
      <c r="G72" s="123"/>
      <c r="H72" s="123"/>
      <c r="I72" s="123"/>
      <c r="J72" s="123"/>
      <c r="K72" s="123"/>
      <c r="L72" s="46"/>
      <c r="S72" s="96"/>
    </row>
    <row r="73" spans="3:19" ht="6" customHeight="1" x14ac:dyDescent="0.2">
      <c r="D73" s="46"/>
      <c r="E73" s="46"/>
      <c r="F73" s="46"/>
      <c r="G73" s="46"/>
      <c r="H73" s="46"/>
      <c r="I73" s="46"/>
      <c r="J73" s="46"/>
      <c r="K73" s="46"/>
      <c r="L73" s="46"/>
      <c r="S73" s="96"/>
    </row>
    <row r="74" spans="3:19" ht="15" customHeight="1" x14ac:dyDescent="0.2">
      <c r="D74" s="47" t="s">
        <v>57</v>
      </c>
      <c r="E74" s="47"/>
      <c r="F74" s="47"/>
      <c r="G74" s="47"/>
      <c r="H74" s="47"/>
      <c r="I74" s="48"/>
      <c r="J74" s="48"/>
      <c r="K74" s="48"/>
      <c r="L74" s="47"/>
      <c r="Q74" s="106" t="b">
        <f t="shared" ref="Q74:Q85" si="1">IF($R74=TRUE,TRUE,FALSE)</f>
        <v>0</v>
      </c>
      <c r="R74" s="100"/>
      <c r="S74" s="96" t="b">
        <f>AND($Q$71=FALSE,$Q74=TRUE)</f>
        <v>0</v>
      </c>
    </row>
    <row r="75" spans="3:19" ht="15" customHeight="1" x14ac:dyDescent="0.2">
      <c r="D75" s="47" t="s">
        <v>58</v>
      </c>
      <c r="E75" s="47"/>
      <c r="F75" s="47"/>
      <c r="G75" s="47"/>
      <c r="H75" s="48"/>
      <c r="I75" s="48"/>
      <c r="J75" s="48"/>
      <c r="K75" s="48"/>
      <c r="L75" s="47"/>
      <c r="Q75" s="106" t="b">
        <f t="shared" si="1"/>
        <v>0</v>
      </c>
      <c r="R75" s="100"/>
      <c r="S75" s="96" t="b">
        <f t="shared" ref="S75:S77" si="2">AND($Q$71=FALSE,$Q75=TRUE)</f>
        <v>0</v>
      </c>
    </row>
    <row r="76" spans="3:19" ht="15" customHeight="1" x14ac:dyDescent="0.2">
      <c r="D76" s="47" t="s">
        <v>59</v>
      </c>
      <c r="E76" s="47"/>
      <c r="F76" s="48"/>
      <c r="G76" s="48"/>
      <c r="H76" s="48"/>
      <c r="I76" s="47"/>
      <c r="J76" s="47"/>
      <c r="K76" s="47"/>
      <c r="L76" s="47"/>
      <c r="Q76" s="106" t="b">
        <f t="shared" si="1"/>
        <v>0</v>
      </c>
      <c r="R76" s="100"/>
      <c r="S76" s="96" t="b">
        <f t="shared" si="2"/>
        <v>0</v>
      </c>
    </row>
    <row r="77" spans="3:19" ht="15" customHeight="1" x14ac:dyDescent="0.2">
      <c r="D77" s="47" t="s">
        <v>86</v>
      </c>
      <c r="E77" s="47"/>
      <c r="F77" s="48"/>
      <c r="G77" s="48"/>
      <c r="H77" s="48"/>
      <c r="I77" s="48"/>
      <c r="J77" s="48"/>
      <c r="K77" s="48"/>
      <c r="L77" s="47"/>
      <c r="Q77" s="106" t="b">
        <f t="shared" si="1"/>
        <v>0</v>
      </c>
      <c r="R77" s="100"/>
      <c r="S77" s="96" t="b">
        <f t="shared" si="2"/>
        <v>0</v>
      </c>
    </row>
    <row r="78" spans="3:19" ht="6" customHeight="1" x14ac:dyDescent="0.2">
      <c r="I78" s="46"/>
      <c r="J78" s="46"/>
      <c r="K78" s="46"/>
      <c r="L78" s="46"/>
      <c r="S78" s="96"/>
    </row>
    <row r="79" spans="3:19" ht="12.75" customHeight="1" x14ac:dyDescent="0.2">
      <c r="D79" s="4" t="s">
        <v>60</v>
      </c>
      <c r="E79" s="4"/>
      <c r="L79" s="46"/>
      <c r="Q79" s="106" t="b">
        <f t="shared" si="1"/>
        <v>0</v>
      </c>
      <c r="R79" s="100"/>
      <c r="S79" s="96"/>
    </row>
    <row r="80" spans="3:19" ht="6" customHeight="1" x14ac:dyDescent="0.2">
      <c r="I80" s="46"/>
      <c r="J80" s="46"/>
      <c r="K80" s="46"/>
      <c r="L80" s="46"/>
      <c r="S80" s="96"/>
    </row>
    <row r="81" spans="3:19" x14ac:dyDescent="0.2">
      <c r="D81" s="3" t="s">
        <v>61</v>
      </c>
      <c r="Q81" s="106" t="b">
        <f t="shared" si="1"/>
        <v>0</v>
      </c>
      <c r="R81" s="100"/>
      <c r="S81" s="96"/>
    </row>
    <row r="82" spans="3:19" ht="6" customHeight="1" x14ac:dyDescent="0.2">
      <c r="S82" s="96"/>
    </row>
    <row r="83" spans="3:19" x14ac:dyDescent="0.2">
      <c r="D83" s="3" t="s">
        <v>62</v>
      </c>
      <c r="Q83" s="106" t="b">
        <f t="shared" si="1"/>
        <v>0</v>
      </c>
      <c r="R83" s="100"/>
      <c r="S83" s="96"/>
    </row>
    <row r="84" spans="3:19" ht="6" customHeight="1" thickBot="1" x14ac:dyDescent="0.25">
      <c r="S84" s="96"/>
    </row>
    <row r="85" spans="3:19" ht="14.25" thickTop="1" thickBot="1" x14ac:dyDescent="0.25">
      <c r="D85" s="4" t="s">
        <v>63</v>
      </c>
      <c r="E85" s="125"/>
      <c r="F85" s="125"/>
      <c r="G85" s="125"/>
      <c r="H85" s="125"/>
      <c r="I85" s="125"/>
      <c r="J85" s="125"/>
      <c r="K85" s="125"/>
      <c r="L85" s="125"/>
      <c r="Q85" s="106" t="b">
        <f t="shared" si="1"/>
        <v>0</v>
      </c>
      <c r="R85" s="100"/>
      <c r="S85" s="96" t="b">
        <f>AND(FieldNeedOther,FieldNeedOtherDescription="")</f>
        <v>0</v>
      </c>
    </row>
    <row r="86" spans="3:19" ht="14.25" thickTop="1" thickBot="1" x14ac:dyDescent="0.25">
      <c r="E86" s="125"/>
      <c r="F86" s="125"/>
      <c r="G86" s="125"/>
      <c r="H86" s="125"/>
      <c r="I86" s="125"/>
      <c r="J86" s="125"/>
      <c r="K86" s="125"/>
      <c r="L86" s="125"/>
      <c r="Q86" s="100" t="str">
        <f>IF(E85="","",E85)</f>
        <v/>
      </c>
      <c r="S86" s="96"/>
    </row>
    <row r="87" spans="3:19" ht="13.5" thickTop="1" x14ac:dyDescent="0.2">
      <c r="E87" s="125"/>
      <c r="F87" s="125"/>
      <c r="G87" s="125"/>
      <c r="H87" s="125"/>
      <c r="I87" s="125"/>
      <c r="J87" s="125"/>
      <c r="K87" s="125"/>
      <c r="L87" s="125"/>
      <c r="S87" s="96"/>
    </row>
    <row r="88" spans="3:19" x14ac:dyDescent="0.2">
      <c r="S88" s="96"/>
    </row>
    <row r="89" spans="3:19" x14ac:dyDescent="0.2">
      <c r="C89" s="49"/>
      <c r="D89" s="3" t="s">
        <v>68</v>
      </c>
      <c r="S89" s="96"/>
    </row>
    <row r="90" spans="3:19" ht="4.5" customHeight="1" thickBot="1" x14ac:dyDescent="0.25">
      <c r="S90" s="96"/>
    </row>
    <row r="91" spans="3:19" ht="14.25" thickTop="1" thickBot="1" x14ac:dyDescent="0.25">
      <c r="D91" s="125"/>
      <c r="E91" s="125"/>
      <c r="F91" s="125"/>
      <c r="G91" s="125"/>
      <c r="H91" s="125"/>
      <c r="I91" s="125"/>
      <c r="J91" s="125"/>
      <c r="K91" s="125"/>
      <c r="L91" s="125"/>
      <c r="Q91" s="100" t="str">
        <f>IF(D91="","",D91)</f>
        <v/>
      </c>
      <c r="S91" s="96"/>
    </row>
    <row r="92" spans="3:19" ht="14.25" thickTop="1" thickBot="1" x14ac:dyDescent="0.25">
      <c r="D92" s="125"/>
      <c r="E92" s="125"/>
      <c r="F92" s="125"/>
      <c r="G92" s="125"/>
      <c r="H92" s="125"/>
      <c r="I92" s="125"/>
      <c r="J92" s="125"/>
      <c r="K92" s="125"/>
      <c r="L92" s="125"/>
      <c r="S92" s="96"/>
    </row>
    <row r="93" spans="3:19" ht="14.25" thickTop="1" thickBot="1" x14ac:dyDescent="0.25">
      <c r="D93" s="125"/>
      <c r="E93" s="125"/>
      <c r="F93" s="125"/>
      <c r="G93" s="125"/>
      <c r="H93" s="125"/>
      <c r="I93" s="125"/>
      <c r="J93" s="125"/>
      <c r="K93" s="125"/>
      <c r="L93" s="125"/>
      <c r="S93" s="96"/>
    </row>
    <row r="94" spans="3:19" ht="14.25" thickTop="1" thickBot="1" x14ac:dyDescent="0.25">
      <c r="D94" s="125"/>
      <c r="E94" s="125"/>
      <c r="F94" s="125"/>
      <c r="G94" s="125"/>
      <c r="H94" s="125"/>
      <c r="I94" s="125"/>
      <c r="J94" s="125"/>
      <c r="K94" s="125"/>
      <c r="L94" s="125"/>
      <c r="S94" s="96"/>
    </row>
    <row r="95" spans="3:19" ht="13.5" thickTop="1" x14ac:dyDescent="0.2">
      <c r="D95" s="125"/>
      <c r="E95" s="125"/>
      <c r="F95" s="125"/>
      <c r="G95" s="125"/>
      <c r="H95" s="125"/>
      <c r="I95" s="125"/>
      <c r="J95" s="125"/>
      <c r="K95" s="125"/>
      <c r="L95" s="125"/>
      <c r="S95" s="96"/>
    </row>
    <row r="96" spans="3:19" x14ac:dyDescent="0.2">
      <c r="S96" s="96"/>
    </row>
    <row r="97" spans="3:19" x14ac:dyDescent="0.2">
      <c r="S97" s="96"/>
    </row>
    <row r="98" spans="3:19" ht="16.5" x14ac:dyDescent="0.2">
      <c r="C98" s="7" t="s">
        <v>69</v>
      </c>
      <c r="S98" s="96"/>
    </row>
    <row r="99" spans="3:19" ht="13.5" thickBot="1" x14ac:dyDescent="0.25">
      <c r="C99" s="50" t="str">
        <f>IF(SPECIALSUPPORT_REQUEST_TYPE="Renouvelement","(indiquer également le bilan du renfort précédent)","")</f>
        <v/>
      </c>
      <c r="S99" s="96"/>
    </row>
    <row r="100" spans="3:19" ht="14.25" thickTop="1" thickBot="1" x14ac:dyDescent="0.25">
      <c r="D100" s="125"/>
      <c r="E100" s="125"/>
      <c r="F100" s="125"/>
      <c r="G100" s="125"/>
      <c r="H100" s="125"/>
      <c r="I100" s="125"/>
      <c r="J100" s="125"/>
      <c r="K100" s="125"/>
      <c r="L100" s="125"/>
      <c r="Q100" s="100" t="str">
        <f>IF(D100="","",D100)</f>
        <v/>
      </c>
      <c r="S100" s="96" t="b">
        <f>($Q100="")</f>
        <v>1</v>
      </c>
    </row>
    <row r="101" spans="3:19" ht="14.25" thickTop="1" thickBot="1" x14ac:dyDescent="0.25">
      <c r="D101" s="125"/>
      <c r="E101" s="125"/>
      <c r="F101" s="125"/>
      <c r="G101" s="125"/>
      <c r="H101" s="125"/>
      <c r="I101" s="125"/>
      <c r="J101" s="125"/>
      <c r="K101" s="125"/>
      <c r="L101" s="125"/>
      <c r="S101" s="96"/>
    </row>
    <row r="102" spans="3:19" ht="14.25" thickTop="1" thickBot="1" x14ac:dyDescent="0.25">
      <c r="D102" s="125"/>
      <c r="E102" s="125"/>
      <c r="F102" s="125"/>
      <c r="G102" s="125"/>
      <c r="H102" s="125"/>
      <c r="I102" s="125"/>
      <c r="J102" s="125"/>
      <c r="K102" s="125"/>
      <c r="L102" s="125"/>
      <c r="S102" s="96"/>
    </row>
    <row r="103" spans="3:19" ht="14.25" thickTop="1" thickBot="1" x14ac:dyDescent="0.25">
      <c r="D103" s="125"/>
      <c r="E103" s="125"/>
      <c r="F103" s="125"/>
      <c r="G103" s="125"/>
      <c r="H103" s="125"/>
      <c r="I103" s="125"/>
      <c r="J103" s="125"/>
      <c r="K103" s="125"/>
      <c r="L103" s="125"/>
      <c r="S103" s="96"/>
    </row>
    <row r="104" spans="3:19" ht="13.5" thickTop="1" x14ac:dyDescent="0.2">
      <c r="D104" s="125"/>
      <c r="E104" s="125"/>
      <c r="F104" s="125"/>
      <c r="G104" s="125"/>
      <c r="H104" s="125"/>
      <c r="I104" s="125"/>
      <c r="J104" s="125"/>
      <c r="K104" s="125"/>
      <c r="L104" s="125"/>
      <c r="S104" s="96"/>
    </row>
    <row r="105" spans="3:19" x14ac:dyDescent="0.2">
      <c r="S105" s="96"/>
    </row>
    <row r="107" spans="3:19" ht="16.5" x14ac:dyDescent="0.2">
      <c r="C107" s="7" t="s">
        <v>136</v>
      </c>
      <c r="S107" s="96"/>
    </row>
    <row r="108" spans="3:19" ht="13.5" thickBot="1" x14ac:dyDescent="0.25">
      <c r="S108" s="96"/>
    </row>
    <row r="109" spans="3:19" ht="13.5" thickTop="1" x14ac:dyDescent="0.2">
      <c r="C109" s="49"/>
      <c r="D109" s="4" t="s">
        <v>136</v>
      </c>
      <c r="G109" s="110"/>
      <c r="H109" s="110"/>
      <c r="I109" s="110"/>
      <c r="J109" s="110"/>
      <c r="K109" s="110"/>
      <c r="Q109" s="98" t="str">
        <f>IF(G109="","",UPPER(G109))</f>
        <v/>
      </c>
      <c r="S109" s="96" t="b">
        <f>($Q109="")</f>
        <v>1</v>
      </c>
    </row>
    <row r="110" spans="3:19" ht="13.5" thickBot="1" x14ac:dyDescent="0.25">
      <c r="Q110" s="101"/>
      <c r="R110" s="101"/>
      <c r="S110" s="96"/>
    </row>
    <row r="111" spans="3:19" ht="13.5" thickTop="1" x14ac:dyDescent="0.2">
      <c r="D111" s="122" t="s">
        <v>137</v>
      </c>
      <c r="E111" s="122"/>
      <c r="G111" s="79" t="str">
        <f>IF(OR(SPECIALSUPPORT_REQUEST_IPE_INFO=ValueIPEYes,SPECIALSUPPORT_REQUEST_IPE_INFO=ValueIPENo),SPECIALSUPPORT_REQUEST_IPE_INFO,ValueIPEChoose)</f>
        <v>(choisir)</v>
      </c>
      <c r="H111" s="78" t="s">
        <v>87</v>
      </c>
      <c r="K111" s="79" t="str">
        <f>IF(OR(SPECIALSUPPORT_REQUEST_IPE_APPROVAL=ValueIPEYes,SPECIALSUPPORT_REQUEST_IPE_APPROVAL=ValueIPENo),SPECIALSUPPORT_REQUEST_IPE_APPROVAL,ValueIPEChoose)</f>
        <v>(choisir)</v>
      </c>
      <c r="Q111" s="100" t="str">
        <f>IF(OR(G111=ValueIPEYes,G111=ValueIPENo),G111,"")</f>
        <v/>
      </c>
      <c r="R111" s="100" t="str">
        <f>IF(OR(K111=ValueIPEYes,K111=ValueIPENo),K111,"")</f>
        <v/>
      </c>
      <c r="S111" s="96" t="b">
        <f>AND(FieldIPEInfo&lt;&gt;ValueIPEYes,FieldIPEInfo&lt;&gt;ValueIPENo)</f>
        <v>1</v>
      </c>
    </row>
    <row r="112" spans="3:19" x14ac:dyDescent="0.2">
      <c r="D112" s="122"/>
      <c r="E112" s="122"/>
      <c r="S112" s="96" t="b">
        <f>AND(FieldIPEApproval&lt;&gt;ValueIPEYes,FieldIPEApproval&lt;&gt;ValueIPENo)</f>
        <v>1</v>
      </c>
    </row>
    <row r="113" spans="3:19" x14ac:dyDescent="0.2">
      <c r="S113" s="96"/>
    </row>
    <row r="114" spans="3:19" ht="16.5" x14ac:dyDescent="0.2">
      <c r="C114" s="7" t="s">
        <v>70</v>
      </c>
      <c r="S114" s="96"/>
    </row>
    <row r="115" spans="3:19" x14ac:dyDescent="0.2">
      <c r="S115" s="96"/>
    </row>
    <row r="116" spans="3:19" ht="13.5" thickBot="1" x14ac:dyDescent="0.25">
      <c r="D116" s="4" t="s">
        <v>71</v>
      </c>
      <c r="I116" s="111" t="s">
        <v>121</v>
      </c>
      <c r="J116" s="112"/>
      <c r="K116" s="112"/>
      <c r="L116" s="113"/>
      <c r="S116" s="96"/>
    </row>
    <row r="117" spans="3:19" ht="13.5" thickTop="1" x14ac:dyDescent="0.2">
      <c r="D117" s="23"/>
      <c r="I117" s="114"/>
      <c r="J117" s="115"/>
      <c r="K117" s="115"/>
      <c r="L117" s="116"/>
      <c r="Q117" s="97" t="str">
        <f>IF(D117="","",D117)</f>
        <v/>
      </c>
      <c r="S117" s="96" t="b">
        <f>($Q117="")</f>
        <v>1</v>
      </c>
    </row>
    <row r="118" spans="3:19" x14ac:dyDescent="0.2">
      <c r="I118" s="114"/>
      <c r="J118" s="115"/>
      <c r="K118" s="115"/>
      <c r="L118" s="116"/>
      <c r="S118" s="96"/>
    </row>
    <row r="119" spans="3:19" x14ac:dyDescent="0.2">
      <c r="I119" s="117"/>
      <c r="J119" s="118"/>
      <c r="K119" s="118"/>
      <c r="L119" s="119"/>
      <c r="S119" s="96"/>
    </row>
    <row r="120" spans="3:19" x14ac:dyDescent="0.2">
      <c r="S120" s="96"/>
    </row>
    <row r="121" spans="3:19" x14ac:dyDescent="0.2">
      <c r="S121" s="96"/>
    </row>
  </sheetData>
  <sheetProtection algorithmName="SHA-512" hashValue="YkL7cw0oI+6MWxUSV8SND4XSJUyzZyF2V7yNSgWO9n9ZOeIJtAtbfroi59+PhhoXq3ySnjEXlJbWHIlZjI4k5w==" saltValue="tR1Owk0fiWLemINnO4A0eQ==" spinCount="100000" sheet="1" objects="1" scenarios="1" formatRows="0"/>
  <mergeCells count="45">
    <mergeCell ref="E6:L6"/>
    <mergeCell ref="C11:L11"/>
    <mergeCell ref="C12:L12"/>
    <mergeCell ref="D13:L13"/>
    <mergeCell ref="D14:L14"/>
    <mergeCell ref="D15:L15"/>
    <mergeCell ref="G53:J53"/>
    <mergeCell ref="C19:L19"/>
    <mergeCell ref="D100:L104"/>
    <mergeCell ref="D34:E34"/>
    <mergeCell ref="D36:E36"/>
    <mergeCell ref="G32:K32"/>
    <mergeCell ref="G33:K33"/>
    <mergeCell ref="A8:M8"/>
    <mergeCell ref="G49:L51"/>
    <mergeCell ref="D32:E32"/>
    <mergeCell ref="D33:E33"/>
    <mergeCell ref="G109:K109"/>
    <mergeCell ref="D91:L95"/>
    <mergeCell ref="D46:E47"/>
    <mergeCell ref="D16:L16"/>
    <mergeCell ref="D17:L17"/>
    <mergeCell ref="C10:L10"/>
    <mergeCell ref="G25:H25"/>
    <mergeCell ref="G42:J42"/>
    <mergeCell ref="G41:J41"/>
    <mergeCell ref="E85:L87"/>
    <mergeCell ref="D42:E42"/>
    <mergeCell ref="D41:E41"/>
    <mergeCell ref="D43:E43"/>
    <mergeCell ref="D44:E44"/>
    <mergeCell ref="D45:E45"/>
    <mergeCell ref="D49:E49"/>
    <mergeCell ref="D62:L66"/>
    <mergeCell ref="G46:L48"/>
    <mergeCell ref="C20:L20"/>
    <mergeCell ref="C21:L21"/>
    <mergeCell ref="G26:K26"/>
    <mergeCell ref="G27:K27"/>
    <mergeCell ref="I116:L119"/>
    <mergeCell ref="G55:I55"/>
    <mergeCell ref="G45:K45"/>
    <mergeCell ref="G57:I57"/>
    <mergeCell ref="D111:E112"/>
    <mergeCell ref="D71:K72"/>
  </mergeCells>
  <phoneticPr fontId="1" type="noConversion"/>
  <conditionalFormatting sqref="E85:L87">
    <cfRule type="expression" dxfId="7" priority="7">
      <formula>(FieldNeedOther&lt;&gt;TRUE)</formula>
    </cfRule>
  </conditionalFormatting>
  <conditionalFormatting sqref="I25">
    <cfRule type="expression" dxfId="6" priority="1">
      <formula>(SPECIALSUPPORT_REQUEST_TYPE&lt;&gt;ValueRequestTypeRenewal)</formula>
    </cfRule>
  </conditionalFormatting>
  <conditionalFormatting sqref="N9:N121">
    <cfRule type="expression" dxfId="5" priority="2">
      <formula>($S9=TRUE)</formula>
    </cfRule>
  </conditionalFormatting>
  <conditionalFormatting sqref="N85">
    <cfRule type="expression" dxfId="4" priority="10">
      <formula>(#REF!=TRUE)</formula>
    </cfRule>
  </conditionalFormatting>
  <conditionalFormatting sqref="N86">
    <cfRule type="expression" dxfId="3" priority="9">
      <formula>($S85=TRUE)</formula>
    </cfRule>
  </conditionalFormatting>
  <dataValidations count="14">
    <dataValidation showInputMessage="1" showErrorMessage="1" sqref="Q24:Q27 Q32:Q36 Q49 Q62 Q109 Q117 R25 Q41:Q46" xr:uid="{00000000-0002-0000-0000-000000000000}"/>
    <dataValidation type="list" showInputMessage="1" showErrorMessage="1" sqref="G25" xr:uid="{00000000-0002-0000-0000-000001000000}">
      <formula1>ListRequestTypes</formula1>
    </dataValidation>
    <dataValidation type="date" allowBlank="1" showErrorMessage="1" errorTitle="Date non valide" error="La date doit se situer entre aujourd'hui moins un an et plus deux ans" sqref="H24" xr:uid="{00000000-0002-0000-0000-000002000000}">
      <formula1>TODAY()-365</formula1>
      <formula2>TODAY()+730</formula2>
    </dataValidation>
    <dataValidation type="date" errorStyle="warning" allowBlank="1" showErrorMessage="1" errorTitle="Problème de date" error="La date de naissance semble être dans le futur ou correspondre à un enfant trop âgé" sqref="H34:H35" xr:uid="{00000000-0002-0000-0000-000003000000}">
      <formula1>TODAY()-ParamMaxAge*365.25</formula1>
      <formula2>TODAY()</formula2>
    </dataValidation>
    <dataValidation type="date" allowBlank="1" showErrorMessage="1" errorTitle="Date hors bornes" error="La date doit être entre la date de naissance et celle de la demande" sqref="G36:H36" xr:uid="{00000000-0002-0000-0000-000004000000}">
      <formula1>FieldBirthDate</formula1>
      <formula2>FieldRequestDate</formula2>
    </dataValidation>
    <dataValidation type="list" showInputMessage="1" showErrorMessage="1" sqref="G41" xr:uid="{00000000-0002-0000-0000-000007000000}">
      <formula1>ListInstitutions</formula1>
    </dataValidation>
    <dataValidation type="list" showInputMessage="1" showErrorMessage="1" sqref="I25" xr:uid="{00000000-0002-0000-0000-000008000000}">
      <formula1>ListRenewalCount</formula1>
    </dataValidation>
    <dataValidation type="list" showInputMessage="1" showErrorMessage="1" sqref="G111 K111" xr:uid="{00000000-0002-0000-0000-000009000000}">
      <formula1>ListIPEYesNo</formula1>
    </dataValidation>
    <dataValidation type="list" showInputMessage="1" showErrorMessage="1" sqref="G57" xr:uid="{00000000-0002-0000-0000-00000A000000}">
      <formula1>ListCostStructureKind</formula1>
    </dataValidation>
    <dataValidation type="list" showInputMessage="1" showErrorMessage="1" sqref="G55" xr:uid="{00000000-0002-0000-0000-00000B000000}">
      <formula1>ListCostTrainingKind</formula1>
    </dataValidation>
    <dataValidation errorStyle="warning" allowBlank="1" showErrorMessage="1" errorTitle="Problème de date" error="La date de naissance semble être dans le futur ou correspondre à un enfant trop âgé" sqref="G35" xr:uid="{03124583-5EDF-4891-BAA1-5663C1D1D913}"/>
    <dataValidation type="date" allowBlank="1" showErrorMessage="1" errorTitle="Date non valide" error="La date doit se situer entre aujourd'hui et dans un an" sqref="G24" xr:uid="{17F43A8D-5AEB-4921-B88C-D4A36DCB692F}">
      <formula1>TODAY()</formula1>
      <formula2>TODAY()+365</formula2>
    </dataValidation>
    <dataValidation type="date" operator="greaterThan" allowBlank="1" showErrorMessage="1" errorTitle="Date" error="La date de naissance doit être après le 01.01.2000" sqref="G34" xr:uid="{9CF49206-1EAB-47F4-AFAA-7F0308368536}">
      <formula1>36526</formula1>
    </dataValidation>
    <dataValidation type="date" operator="greaterThanOrEqual" allowBlank="1" showErrorMessage="1" errorTitle="Date" error="La date doit être postérieure à aujourd'hui moins 30 jours" sqref="D117" xr:uid="{A5D366BC-687E-4B7F-882A-46E16A355C16}">
      <formula1>TODAY()-30</formula1>
    </dataValidation>
  </dataValidations>
  <hyperlinks>
    <hyperlink ref="G45" location="CellHoursCalculated" display="CellHoursCalculated" xr:uid="{00000000-0004-0000-0000-000000000000}"/>
    <hyperlink ref="G45:K45" location="CalculatorPublicOrigin" display="CalculatorPublicOrigin" xr:uid="{4C7F10F3-791A-4AD2-8C1F-46396C16A03F}"/>
  </hyperlinks>
  <pageMargins left="0.59055118110236227" right="0.59055118110236227" top="0.59055118110236227" bottom="0.59055118110236227" header="0.31496062992125984" footer="0.35433070866141736"/>
  <pageSetup paperSize="9" scale="77" fitToHeight="0" orientation="portrait" r:id="rId1"/>
  <headerFooter differentFirst="1">
    <oddFooter>&amp;L&amp;"Arial,Gras"Demande de renfort éducatif&amp;"Arial,Normal"
&amp;8Extrait du &amp;D &amp;T&amp;RPage &amp;P/&amp;N</oddFooter>
    <firstFooter>&amp;L&amp;8Extrait du &amp;D &amp;T&amp;C&amp;9Service d'autorisation et de surveillance des lieux de placement • Route des Jeunes 1E • 1227 Les Acacias
Tél. +41 (22) 546 10 40 • E-mail: saslp-institutions@etat.ge.ch
https://www.ge.ch</firstFooter>
  </headerFooter>
  <rowBreaks count="1" manualBreakCount="1">
    <brk id="67"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2093" r:id="rId4" name="chkNeedSpecial">
              <controlPr locked="0" defaultSize="0" autoFill="0" autoLine="0" autoPict="0" altText="">
                <anchor moveWithCells="1">
                  <from>
                    <xdr:col>2</xdr:col>
                    <xdr:colOff>142875</xdr:colOff>
                    <xdr:row>69</xdr:row>
                    <xdr:rowOff>133350</xdr:rowOff>
                  </from>
                  <to>
                    <xdr:col>3</xdr:col>
                    <xdr:colOff>104775</xdr:colOff>
                    <xdr:row>71</xdr:row>
                    <xdr:rowOff>28575</xdr:rowOff>
                  </to>
                </anchor>
              </controlPr>
            </control>
          </mc:Choice>
        </mc:AlternateContent>
        <mc:AlternateContent xmlns:mc="http://schemas.openxmlformats.org/markup-compatibility/2006">
          <mc:Choice Requires="x14">
            <control shapeId="2094" r:id="rId5" name="chkNeedSpecialHandicap">
              <controlPr locked="0" defaultSize="0" autoFill="0" autoLine="0" autoPict="0" altText="">
                <anchor moveWithCells="1">
                  <from>
                    <xdr:col>3</xdr:col>
                    <xdr:colOff>257175</xdr:colOff>
                    <xdr:row>72</xdr:row>
                    <xdr:rowOff>47625</xdr:rowOff>
                  </from>
                  <to>
                    <xdr:col>3</xdr:col>
                    <xdr:colOff>561975</xdr:colOff>
                    <xdr:row>74</xdr:row>
                    <xdr:rowOff>0</xdr:rowOff>
                  </to>
                </anchor>
              </controlPr>
            </control>
          </mc:Choice>
        </mc:AlternateContent>
        <mc:AlternateContent xmlns:mc="http://schemas.openxmlformats.org/markup-compatibility/2006">
          <mc:Choice Requires="x14">
            <control shapeId="2095" r:id="rId6" name="chkNeedSpecialDisease">
              <controlPr locked="0" defaultSize="0" autoFill="0" autoLine="0" autoPict="0" altText="">
                <anchor moveWithCells="1">
                  <from>
                    <xdr:col>3</xdr:col>
                    <xdr:colOff>257175</xdr:colOff>
                    <xdr:row>73</xdr:row>
                    <xdr:rowOff>161925</xdr:rowOff>
                  </from>
                  <to>
                    <xdr:col>3</xdr:col>
                    <xdr:colOff>561975</xdr:colOff>
                    <xdr:row>75</xdr:row>
                    <xdr:rowOff>0</xdr:rowOff>
                  </to>
                </anchor>
              </controlPr>
            </control>
          </mc:Choice>
        </mc:AlternateContent>
        <mc:AlternateContent xmlns:mc="http://schemas.openxmlformats.org/markup-compatibility/2006">
          <mc:Choice Requires="x14">
            <control shapeId="2096" r:id="rId7" name="chkNeedSpecialPsy">
              <controlPr locked="0" defaultSize="0" autoFill="0" autoLine="0" autoPict="0" altText="">
                <anchor moveWithCells="1">
                  <from>
                    <xdr:col>3</xdr:col>
                    <xdr:colOff>257175</xdr:colOff>
                    <xdr:row>74</xdr:row>
                    <xdr:rowOff>161925</xdr:rowOff>
                  </from>
                  <to>
                    <xdr:col>3</xdr:col>
                    <xdr:colOff>561975</xdr:colOff>
                    <xdr:row>76</xdr:row>
                    <xdr:rowOff>0</xdr:rowOff>
                  </to>
                </anchor>
              </controlPr>
            </control>
          </mc:Choice>
        </mc:AlternateContent>
        <mc:AlternateContent xmlns:mc="http://schemas.openxmlformats.org/markup-compatibility/2006">
          <mc:Choice Requires="x14">
            <control shapeId="2097" r:id="rId8" name="chkNeedSpecialSchool">
              <controlPr locked="0" defaultSize="0" autoFill="0" autoLine="0" autoPict="0" altText="">
                <anchor moveWithCells="1">
                  <from>
                    <xdr:col>3</xdr:col>
                    <xdr:colOff>257175</xdr:colOff>
                    <xdr:row>75</xdr:row>
                    <xdr:rowOff>161925</xdr:rowOff>
                  </from>
                  <to>
                    <xdr:col>3</xdr:col>
                    <xdr:colOff>561975</xdr:colOff>
                    <xdr:row>77</xdr:row>
                    <xdr:rowOff>0</xdr:rowOff>
                  </to>
                </anchor>
              </controlPr>
            </control>
          </mc:Choice>
        </mc:AlternateContent>
        <mc:AlternateContent xmlns:mc="http://schemas.openxmlformats.org/markup-compatibility/2006">
          <mc:Choice Requires="x14">
            <control shapeId="2098" r:id="rId9" name="chkNeedAffectionTrouble">
              <controlPr locked="0" defaultSize="0" autoFill="0" autoLine="0" autoPict="0" altText="">
                <anchor moveWithCells="1">
                  <from>
                    <xdr:col>2</xdr:col>
                    <xdr:colOff>142875</xdr:colOff>
                    <xdr:row>77</xdr:row>
                    <xdr:rowOff>47625</xdr:rowOff>
                  </from>
                  <to>
                    <xdr:col>3</xdr:col>
                    <xdr:colOff>104775</xdr:colOff>
                    <xdr:row>79</xdr:row>
                    <xdr:rowOff>28575</xdr:rowOff>
                  </to>
                </anchor>
              </controlPr>
            </control>
          </mc:Choice>
        </mc:AlternateContent>
        <mc:AlternateContent xmlns:mc="http://schemas.openxmlformats.org/markup-compatibility/2006">
          <mc:Choice Requires="x14">
            <control shapeId="2099" r:id="rId10" name="chkNeedExternal">
              <controlPr locked="0" defaultSize="0" autoFill="0" autoLine="0" autoPict="0" altText="">
                <anchor moveWithCells="1">
                  <from>
                    <xdr:col>2</xdr:col>
                    <xdr:colOff>142875</xdr:colOff>
                    <xdr:row>79</xdr:row>
                    <xdr:rowOff>38100</xdr:rowOff>
                  </from>
                  <to>
                    <xdr:col>3</xdr:col>
                    <xdr:colOff>104775</xdr:colOff>
                    <xdr:row>81</xdr:row>
                    <xdr:rowOff>19050</xdr:rowOff>
                  </to>
                </anchor>
              </controlPr>
            </control>
          </mc:Choice>
        </mc:AlternateContent>
        <mc:AlternateContent xmlns:mc="http://schemas.openxmlformats.org/markup-compatibility/2006">
          <mc:Choice Requires="x14">
            <control shapeId="2100" r:id="rId11" name="chkNeedViolence">
              <controlPr locked="0" defaultSize="0" autoFill="0" autoLine="0" autoPict="0" altText="">
                <anchor moveWithCells="1">
                  <from>
                    <xdr:col>2</xdr:col>
                    <xdr:colOff>142875</xdr:colOff>
                    <xdr:row>81</xdr:row>
                    <xdr:rowOff>38100</xdr:rowOff>
                  </from>
                  <to>
                    <xdr:col>3</xdr:col>
                    <xdr:colOff>104775</xdr:colOff>
                    <xdr:row>83</xdr:row>
                    <xdr:rowOff>19050</xdr:rowOff>
                  </to>
                </anchor>
              </controlPr>
            </control>
          </mc:Choice>
        </mc:AlternateContent>
        <mc:AlternateContent xmlns:mc="http://schemas.openxmlformats.org/markup-compatibility/2006">
          <mc:Choice Requires="x14">
            <control shapeId="2101" r:id="rId12" name="chkNeedOther">
              <controlPr locked="0" defaultSize="0" autoFill="0" autoLine="0" autoPict="0" altText="">
                <anchor moveWithCells="1">
                  <from>
                    <xdr:col>2</xdr:col>
                    <xdr:colOff>142875</xdr:colOff>
                    <xdr:row>83</xdr:row>
                    <xdr:rowOff>38100</xdr:rowOff>
                  </from>
                  <to>
                    <xdr:col>3</xdr:col>
                    <xdr:colOff>104775</xdr:colOff>
                    <xdr:row>85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CalculatorPublic">
    <outlinePr summaryBelow="0" summaryRight="0"/>
    <pageSetUpPr fitToPage="1"/>
  </sheetPr>
  <dimension ref="A1:AM26"/>
  <sheetViews>
    <sheetView showGridLines="0" zoomScaleNormal="100" workbookViewId="0">
      <pane ySplit="12" topLeftCell="A13" activePane="bottomLeft" state="frozen"/>
      <selection pane="bottomLeft"/>
    </sheetView>
  </sheetViews>
  <sheetFormatPr baseColWidth="10" defaultRowHeight="12.75" x14ac:dyDescent="0.2"/>
  <cols>
    <col min="1" max="1" width="3.42578125" style="3" customWidth="1"/>
    <col min="2" max="2" width="0.140625" style="3" customWidth="1"/>
    <col min="3" max="3" width="13.7109375" style="3" customWidth="1"/>
    <col min="4" max="4" width="11.42578125" style="3"/>
    <col min="5" max="5" width="12" style="3" customWidth="1"/>
    <col min="6" max="7" width="11.42578125" style="3"/>
    <col min="8" max="8" width="0" style="3" hidden="1" customWidth="1"/>
    <col min="9" max="9" width="11.42578125" style="3"/>
    <col min="10" max="10" width="2.85546875" style="3" customWidth="1"/>
    <col min="11" max="39" width="2.7109375" style="3" customWidth="1"/>
    <col min="40" max="16384" width="11.42578125" style="3"/>
  </cols>
  <sheetData>
    <row r="1" spans="1:39" s="1" customFormat="1" ht="20.25" x14ac:dyDescent="0.2">
      <c r="A1" s="1" t="s">
        <v>31</v>
      </c>
    </row>
    <row r="2" spans="1:39" s="2" customFormat="1" ht="15" x14ac:dyDescent="0.2">
      <c r="A2" s="2" t="s">
        <v>52</v>
      </c>
    </row>
    <row r="4" spans="1:39" x14ac:dyDescent="0.2">
      <c r="A4"/>
      <c r="C4" s="136" t="s">
        <v>72</v>
      </c>
      <c r="D4" s="137"/>
      <c r="E4" s="137"/>
      <c r="F4" s="137"/>
      <c r="G4" s="137"/>
      <c r="H4" s="137"/>
      <c r="I4" s="137"/>
    </row>
    <row r="5" spans="1:39" x14ac:dyDescent="0.2">
      <c r="C5" s="137"/>
      <c r="D5" s="137"/>
      <c r="E5" s="137"/>
      <c r="F5" s="137"/>
      <c r="G5" s="137"/>
      <c r="H5" s="137"/>
      <c r="I5" s="137"/>
    </row>
    <row r="6" spans="1:39" x14ac:dyDescent="0.2">
      <c r="C6" s="137"/>
      <c r="D6" s="137"/>
      <c r="E6" s="137"/>
      <c r="F6" s="137"/>
      <c r="G6" s="137"/>
      <c r="H6" s="137"/>
      <c r="I6" s="137"/>
    </row>
    <row r="7" spans="1:39" x14ac:dyDescent="0.2">
      <c r="C7" s="137"/>
      <c r="D7" s="137"/>
      <c r="E7" s="137"/>
      <c r="F7" s="137"/>
      <c r="G7" s="137"/>
      <c r="H7" s="137"/>
      <c r="I7" s="137"/>
    </row>
    <row r="8" spans="1:39" x14ac:dyDescent="0.2">
      <c r="C8" s="137"/>
      <c r="D8" s="137"/>
      <c r="E8" s="137"/>
      <c r="F8" s="137"/>
      <c r="G8" s="137"/>
      <c r="H8" s="137"/>
      <c r="I8" s="137"/>
    </row>
    <row r="10" spans="1:39" x14ac:dyDescent="0.2">
      <c r="B10" s="27"/>
      <c r="C10" t="s">
        <v>32</v>
      </c>
      <c r="D10" s="29" t="str">
        <f>IF(SPECIALSUPPORT_REQUEST_STARTDATE="","",SPECIALSUPPORT_REQUEST_STARTDATE)</f>
        <v/>
      </c>
      <c r="E10" t="str">
        <f>IF(CellStartDate="","","(" &amp; VLOOKUP(CellStartDoW,$B$15:$C$21,2,FALSE) &amp; ")")</f>
        <v/>
      </c>
      <c r="F10"/>
      <c r="G10" s="77" t="e">
        <f>WEEKDAY(D10,2)</f>
        <v>#VALUE!</v>
      </c>
    </row>
    <row r="11" spans="1:39" x14ac:dyDescent="0.2">
      <c r="B11" s="27"/>
      <c r="C11" t="s">
        <v>33</v>
      </c>
      <c r="D11" s="29" t="str">
        <f>IF(SPECIALSUPPORT_REQUEST_ENDDATE="","",SPECIALSUPPORT_REQUEST_ENDDATE)</f>
        <v/>
      </c>
      <c r="E11" t="str">
        <f>IF(CellEndDate="","","(" &amp; VLOOKUP(CellEndDoW,$B$15:$C$21,2,FALSE) &amp; ")")</f>
        <v/>
      </c>
      <c r="F11"/>
      <c r="G11" s="77" t="e">
        <f>WEEKDAY(D11,2)</f>
        <v>#VALUE!</v>
      </c>
    </row>
    <row r="12" spans="1:39" x14ac:dyDescent="0.2">
      <c r="A12"/>
      <c r="B12" s="27"/>
      <c r="C12" s="30"/>
      <c r="D12" s="30"/>
      <c r="E12" s="31"/>
      <c r="F12" s="30"/>
      <c r="G12" s="30"/>
    </row>
    <row r="13" spans="1:39" ht="51.75" thickBot="1" x14ac:dyDescent="0.25">
      <c r="B13" s="27"/>
      <c r="C13" s="32" t="s">
        <v>34</v>
      </c>
      <c r="D13" s="33" t="s">
        <v>35</v>
      </c>
      <c r="E13" s="59" t="s">
        <v>81</v>
      </c>
      <c r="F13" s="33" t="s">
        <v>82</v>
      </c>
      <c r="G13" s="33" t="s">
        <v>36</v>
      </c>
      <c r="J13" s="38" t="str">
        <f>IFERROR(IF(OR(J21="",IFERROR(MONTH(J21)=MONTH(I21),TRUE)),CellStartDate,J21),"")</f>
        <v/>
      </c>
      <c r="K13" s="38" t="str">
        <f t="shared" ref="K13:AL13" si="0">IF(OR(K21="",IFERROR(MONTH(K21)=MONTH(J21),TRUE)),"",K21)</f>
        <v/>
      </c>
      <c r="L13" s="38" t="str">
        <f t="shared" si="0"/>
        <v/>
      </c>
      <c r="M13" s="38" t="str">
        <f t="shared" si="0"/>
        <v/>
      </c>
      <c r="N13" s="38" t="str">
        <f t="shared" si="0"/>
        <v/>
      </c>
      <c r="O13" s="38" t="str">
        <f t="shared" si="0"/>
        <v/>
      </c>
      <c r="P13" s="38" t="str">
        <f t="shared" si="0"/>
        <v/>
      </c>
      <c r="Q13" s="38" t="str">
        <f t="shared" si="0"/>
        <v/>
      </c>
      <c r="R13" s="38" t="str">
        <f t="shared" si="0"/>
        <v/>
      </c>
      <c r="S13" s="38" t="str">
        <f t="shared" si="0"/>
        <v/>
      </c>
      <c r="T13" s="38" t="str">
        <f t="shared" si="0"/>
        <v/>
      </c>
      <c r="U13" s="38" t="str">
        <f t="shared" si="0"/>
        <v/>
      </c>
      <c r="V13" s="38" t="str">
        <f t="shared" si="0"/>
        <v/>
      </c>
      <c r="W13" s="38" t="str">
        <f t="shared" si="0"/>
        <v/>
      </c>
      <c r="X13" s="38" t="str">
        <f t="shared" si="0"/>
        <v/>
      </c>
      <c r="Y13" s="38" t="str">
        <f t="shared" si="0"/>
        <v/>
      </c>
      <c r="Z13" s="38" t="str">
        <f t="shared" si="0"/>
        <v/>
      </c>
      <c r="AA13" s="38" t="str">
        <f t="shared" si="0"/>
        <v/>
      </c>
      <c r="AB13" s="38" t="str">
        <f t="shared" si="0"/>
        <v/>
      </c>
      <c r="AC13" s="38" t="str">
        <f t="shared" si="0"/>
        <v/>
      </c>
      <c r="AD13" s="38" t="str">
        <f t="shared" si="0"/>
        <v/>
      </c>
      <c r="AE13" s="38" t="str">
        <f t="shared" si="0"/>
        <v/>
      </c>
      <c r="AF13" s="38" t="str">
        <f t="shared" si="0"/>
        <v/>
      </c>
      <c r="AG13" s="38" t="str">
        <f t="shared" si="0"/>
        <v/>
      </c>
      <c r="AH13" s="38" t="str">
        <f t="shared" si="0"/>
        <v/>
      </c>
      <c r="AI13" s="38" t="str">
        <f t="shared" si="0"/>
        <v/>
      </c>
      <c r="AJ13" s="38" t="str">
        <f t="shared" si="0"/>
        <v/>
      </c>
      <c r="AK13" s="38" t="str">
        <f t="shared" si="0"/>
        <v/>
      </c>
      <c r="AL13" s="38" t="str">
        <f t="shared" si="0"/>
        <v/>
      </c>
    </row>
    <row r="14" spans="1:39" ht="2.25" customHeight="1" thickBot="1" x14ac:dyDescent="0.25">
      <c r="B14" s="27"/>
      <c r="C14" s="35"/>
      <c r="D14" s="36"/>
      <c r="E14" s="36"/>
      <c r="F14" s="37"/>
      <c r="G14" s="36"/>
    </row>
    <row r="15" spans="1:39" ht="14.25" thickTop="1" thickBot="1" x14ac:dyDescent="0.25">
      <c r="B15" s="28">
        <v>1</v>
      </c>
      <c r="C15" s="34" t="s">
        <v>37</v>
      </c>
      <c r="D15" s="43"/>
      <c r="E15" s="60" t="str">
        <f>IF(F15="","",F15)</f>
        <v/>
      </c>
      <c r="F15" s="57" t="str">
        <f t="shared" ref="F15:F21" si="1">IF(OR(CellStartDate="",CellEndDate=""),"",
    IF(MOD((CellEndDate-CellStartDate+1),7)=0,(CellEndDate-CellStartDate+1)/7,
ROUNDDOWN((CellEndDate-CellStartDate+1)/7,0)
--(AND(CellStartDoW&lt;=CellEndDoW,$B15&gt;=CellStartDoW,$B15&lt;=CellEndDoW))
--(AND(CellStartDoW&gt;CellEndDoW,OR($B15&gt;=CellStartDoW,$B15&lt;=CellEndDoW)))))</f>
        <v/>
      </c>
      <c r="G15" s="56" t="str">
        <f>IF(OR(D15="",E15=""),"",D15*E15)</f>
        <v/>
      </c>
      <c r="H15" s="40" t="s">
        <v>44</v>
      </c>
      <c r="I15" s="3" t="str">
        <f>IFERROR(IF(SUM(J15:AM15)=0,"",C15),"")</f>
        <v/>
      </c>
      <c r="J15" s="39" t="str">
        <f>IFERROR(
  IF(OR(CellEndDate&lt;CellStartDate,WEEKDAY(CellStartDate,2)&gt;B15),"",IF(WEEKDAY(CellStartDate,2)=B15,CellStartDate,IF(OR(J13=CellEndDate,J13=""),"",J13+1))),"")</f>
        <v/>
      </c>
      <c r="K15" s="39" t="str">
        <f t="shared" ref="K15:AL15" si="2">IF(OR(J21="",J21=CellEndDate),"",J21+1)</f>
        <v/>
      </c>
      <c r="L15" s="39" t="str">
        <f t="shared" si="2"/>
        <v/>
      </c>
      <c r="M15" s="39" t="str">
        <f t="shared" si="2"/>
        <v/>
      </c>
      <c r="N15" s="39" t="str">
        <f t="shared" si="2"/>
        <v/>
      </c>
      <c r="O15" s="39" t="str">
        <f t="shared" si="2"/>
        <v/>
      </c>
      <c r="P15" s="39" t="str">
        <f t="shared" si="2"/>
        <v/>
      </c>
      <c r="Q15" s="39" t="str">
        <f t="shared" si="2"/>
        <v/>
      </c>
      <c r="R15" s="39" t="str">
        <f t="shared" si="2"/>
        <v/>
      </c>
      <c r="S15" s="39" t="str">
        <f t="shared" si="2"/>
        <v/>
      </c>
      <c r="T15" s="39" t="str">
        <f t="shared" si="2"/>
        <v/>
      </c>
      <c r="U15" s="39" t="str">
        <f t="shared" si="2"/>
        <v/>
      </c>
      <c r="V15" s="39" t="str">
        <f t="shared" si="2"/>
        <v/>
      </c>
      <c r="W15" s="39" t="str">
        <f t="shared" si="2"/>
        <v/>
      </c>
      <c r="X15" s="39" t="str">
        <f t="shared" si="2"/>
        <v/>
      </c>
      <c r="Y15" s="39" t="str">
        <f t="shared" si="2"/>
        <v/>
      </c>
      <c r="Z15" s="39" t="str">
        <f t="shared" si="2"/>
        <v/>
      </c>
      <c r="AA15" s="39" t="str">
        <f t="shared" si="2"/>
        <v/>
      </c>
      <c r="AB15" s="39" t="str">
        <f t="shared" si="2"/>
        <v/>
      </c>
      <c r="AC15" s="39" t="str">
        <f t="shared" si="2"/>
        <v/>
      </c>
      <c r="AD15" s="39" t="str">
        <f t="shared" si="2"/>
        <v/>
      </c>
      <c r="AE15" s="39" t="str">
        <f t="shared" si="2"/>
        <v/>
      </c>
      <c r="AF15" s="39" t="str">
        <f t="shared" si="2"/>
        <v/>
      </c>
      <c r="AG15" s="39" t="str">
        <f t="shared" si="2"/>
        <v/>
      </c>
      <c r="AH15" s="39" t="str">
        <f t="shared" si="2"/>
        <v/>
      </c>
      <c r="AI15" s="39" t="str">
        <f t="shared" si="2"/>
        <v/>
      </c>
      <c r="AJ15" s="39" t="str">
        <f t="shared" si="2"/>
        <v/>
      </c>
      <c r="AK15" s="39" t="str">
        <f t="shared" si="2"/>
        <v/>
      </c>
      <c r="AL15" s="39" t="str">
        <f t="shared" si="2"/>
        <v/>
      </c>
      <c r="AM15" s="41" t="str">
        <f>IF(OR(AL21="",AL21=CellEndDate),"","…")</f>
        <v/>
      </c>
    </row>
    <row r="16" spans="1:39" ht="14.25" thickTop="1" thickBot="1" x14ac:dyDescent="0.25">
      <c r="B16" s="28">
        <v>2</v>
      </c>
      <c r="C16" s="34" t="s">
        <v>38</v>
      </c>
      <c r="D16" s="43"/>
      <c r="E16" s="60" t="str">
        <f t="shared" ref="E16:E21" si="3">IF(F16="","",F16)</f>
        <v/>
      </c>
      <c r="F16" s="57" t="str">
        <f t="shared" si="1"/>
        <v/>
      </c>
      <c r="G16" s="56" t="str">
        <f t="shared" ref="G16:G21" si="4">IF(OR(D16="",E16=""),"",D16*E16)</f>
        <v/>
      </c>
      <c r="H16" s="40" t="s">
        <v>45</v>
      </c>
      <c r="I16" s="3" t="str">
        <f t="shared" ref="I16:I21" si="5">IFERROR(IF(SUM(J16:AM16)=0,"",C16),"")</f>
        <v/>
      </c>
      <c r="J16" s="39" t="str">
        <f t="shared" ref="J16:J21" si="6">IFERROR(
  IF(WEEKDAY(CellStartDate,2)&gt;B16,"",IF(WEEKDAY(CellStartDate,2)=B16,CellStartDate,IF(OR(J15=CellEndDate,J15=""),"",J15+1))),"")</f>
        <v/>
      </c>
      <c r="K16" s="39" t="str">
        <f t="shared" ref="K16:T21" si="7">IF(OR(K15="",K15=CellEndDate),"",K15+1)</f>
        <v/>
      </c>
      <c r="L16" s="39" t="str">
        <f t="shared" si="7"/>
        <v/>
      </c>
      <c r="M16" s="39" t="str">
        <f t="shared" si="7"/>
        <v/>
      </c>
      <c r="N16" s="39" t="str">
        <f t="shared" si="7"/>
        <v/>
      </c>
      <c r="O16" s="39" t="str">
        <f t="shared" si="7"/>
        <v/>
      </c>
      <c r="P16" s="39" t="str">
        <f t="shared" si="7"/>
        <v/>
      </c>
      <c r="Q16" s="39" t="str">
        <f t="shared" si="7"/>
        <v/>
      </c>
      <c r="R16" s="39" t="str">
        <f t="shared" si="7"/>
        <v/>
      </c>
      <c r="S16" s="39" t="str">
        <f t="shared" si="7"/>
        <v/>
      </c>
      <c r="T16" s="39" t="str">
        <f t="shared" si="7"/>
        <v/>
      </c>
      <c r="U16" s="39" t="str">
        <f t="shared" ref="U16:AD21" si="8">IF(OR(U15="",U15=CellEndDate),"",U15+1)</f>
        <v/>
      </c>
      <c r="V16" s="39" t="str">
        <f t="shared" si="8"/>
        <v/>
      </c>
      <c r="W16" s="39" t="str">
        <f t="shared" si="8"/>
        <v/>
      </c>
      <c r="X16" s="39" t="str">
        <f t="shared" si="8"/>
        <v/>
      </c>
      <c r="Y16" s="39" t="str">
        <f t="shared" si="8"/>
        <v/>
      </c>
      <c r="Z16" s="39" t="str">
        <f t="shared" si="8"/>
        <v/>
      </c>
      <c r="AA16" s="39" t="str">
        <f t="shared" si="8"/>
        <v/>
      </c>
      <c r="AB16" s="39" t="str">
        <f t="shared" si="8"/>
        <v/>
      </c>
      <c r="AC16" s="39" t="str">
        <f t="shared" si="8"/>
        <v/>
      </c>
      <c r="AD16" s="39" t="str">
        <f t="shared" si="8"/>
        <v/>
      </c>
      <c r="AE16" s="39" t="str">
        <f t="shared" ref="AE16:AL21" si="9">IF(OR(AE15="",AE15=CellEndDate),"",AE15+1)</f>
        <v/>
      </c>
      <c r="AF16" s="39" t="str">
        <f t="shared" si="9"/>
        <v/>
      </c>
      <c r="AG16" s="39" t="str">
        <f t="shared" si="9"/>
        <v/>
      </c>
      <c r="AH16" s="39" t="str">
        <f t="shared" si="9"/>
        <v/>
      </c>
      <c r="AI16" s="39" t="str">
        <f t="shared" si="9"/>
        <v/>
      </c>
      <c r="AJ16" s="39" t="str">
        <f t="shared" si="9"/>
        <v/>
      </c>
      <c r="AK16" s="39" t="str">
        <f t="shared" si="9"/>
        <v/>
      </c>
      <c r="AL16" s="39" t="str">
        <f t="shared" si="9"/>
        <v/>
      </c>
      <c r="AM16" s="41" t="str">
        <f t="shared" ref="AM16:AM21" si="10">IF(OR(AM15="",IFERROR(AL16+7&gt;CellEndDate,TRUE)),"","…")</f>
        <v/>
      </c>
    </row>
    <row r="17" spans="2:39" ht="14.25" thickTop="1" thickBot="1" x14ac:dyDescent="0.25">
      <c r="B17" s="28">
        <v>3</v>
      </c>
      <c r="C17" s="34" t="s">
        <v>39</v>
      </c>
      <c r="D17" s="43"/>
      <c r="E17" s="60" t="str">
        <f t="shared" si="3"/>
        <v/>
      </c>
      <c r="F17" s="57" t="str">
        <f t="shared" si="1"/>
        <v/>
      </c>
      <c r="G17" s="56" t="str">
        <f t="shared" si="4"/>
        <v/>
      </c>
      <c r="H17" s="40" t="s">
        <v>46</v>
      </c>
      <c r="I17" s="3" t="str">
        <f t="shared" si="5"/>
        <v/>
      </c>
      <c r="J17" s="39" t="str">
        <f t="shared" si="6"/>
        <v/>
      </c>
      <c r="K17" s="39" t="str">
        <f t="shared" si="7"/>
        <v/>
      </c>
      <c r="L17" s="39" t="str">
        <f t="shared" si="7"/>
        <v/>
      </c>
      <c r="M17" s="39" t="str">
        <f t="shared" si="7"/>
        <v/>
      </c>
      <c r="N17" s="39" t="str">
        <f t="shared" si="7"/>
        <v/>
      </c>
      <c r="O17" s="39" t="str">
        <f t="shared" si="7"/>
        <v/>
      </c>
      <c r="P17" s="39" t="str">
        <f t="shared" si="7"/>
        <v/>
      </c>
      <c r="Q17" s="39" t="str">
        <f t="shared" si="7"/>
        <v/>
      </c>
      <c r="R17" s="39" t="str">
        <f t="shared" si="7"/>
        <v/>
      </c>
      <c r="S17" s="39" t="str">
        <f t="shared" si="7"/>
        <v/>
      </c>
      <c r="T17" s="39" t="str">
        <f t="shared" si="7"/>
        <v/>
      </c>
      <c r="U17" s="39" t="str">
        <f t="shared" si="8"/>
        <v/>
      </c>
      <c r="V17" s="39" t="str">
        <f t="shared" si="8"/>
        <v/>
      </c>
      <c r="W17" s="39" t="str">
        <f t="shared" si="8"/>
        <v/>
      </c>
      <c r="X17" s="39" t="str">
        <f t="shared" si="8"/>
        <v/>
      </c>
      <c r="Y17" s="39" t="str">
        <f t="shared" si="8"/>
        <v/>
      </c>
      <c r="Z17" s="39" t="str">
        <f t="shared" si="8"/>
        <v/>
      </c>
      <c r="AA17" s="39" t="str">
        <f t="shared" si="8"/>
        <v/>
      </c>
      <c r="AB17" s="39" t="str">
        <f t="shared" si="8"/>
        <v/>
      </c>
      <c r="AC17" s="39" t="str">
        <f t="shared" si="8"/>
        <v/>
      </c>
      <c r="AD17" s="39" t="str">
        <f t="shared" si="8"/>
        <v/>
      </c>
      <c r="AE17" s="39" t="str">
        <f t="shared" si="9"/>
        <v/>
      </c>
      <c r="AF17" s="39" t="str">
        <f t="shared" si="9"/>
        <v/>
      </c>
      <c r="AG17" s="39" t="str">
        <f t="shared" si="9"/>
        <v/>
      </c>
      <c r="AH17" s="39" t="str">
        <f t="shared" si="9"/>
        <v/>
      </c>
      <c r="AI17" s="39" t="str">
        <f t="shared" si="9"/>
        <v/>
      </c>
      <c r="AJ17" s="39" t="str">
        <f t="shared" si="9"/>
        <v/>
      </c>
      <c r="AK17" s="39" t="str">
        <f t="shared" si="9"/>
        <v/>
      </c>
      <c r="AL17" s="39" t="str">
        <f t="shared" si="9"/>
        <v/>
      </c>
      <c r="AM17" s="41" t="str">
        <f t="shared" si="10"/>
        <v/>
      </c>
    </row>
    <row r="18" spans="2:39" ht="14.25" thickTop="1" thickBot="1" x14ac:dyDescent="0.25">
      <c r="B18" s="28">
        <v>4</v>
      </c>
      <c r="C18" s="34" t="s">
        <v>40</v>
      </c>
      <c r="D18" s="43"/>
      <c r="E18" s="60" t="str">
        <f t="shared" si="3"/>
        <v/>
      </c>
      <c r="F18" s="57" t="str">
        <f t="shared" si="1"/>
        <v/>
      </c>
      <c r="G18" s="56" t="str">
        <f t="shared" si="4"/>
        <v/>
      </c>
      <c r="H18" s="40" t="s">
        <v>47</v>
      </c>
      <c r="I18" s="3" t="str">
        <f t="shared" si="5"/>
        <v/>
      </c>
      <c r="J18" s="39" t="str">
        <f t="shared" si="6"/>
        <v/>
      </c>
      <c r="K18" s="39" t="str">
        <f t="shared" si="7"/>
        <v/>
      </c>
      <c r="L18" s="39" t="str">
        <f t="shared" si="7"/>
        <v/>
      </c>
      <c r="M18" s="39" t="str">
        <f t="shared" si="7"/>
        <v/>
      </c>
      <c r="N18" s="39" t="str">
        <f t="shared" si="7"/>
        <v/>
      </c>
      <c r="O18" s="39" t="str">
        <f t="shared" si="7"/>
        <v/>
      </c>
      <c r="P18" s="39" t="str">
        <f t="shared" si="7"/>
        <v/>
      </c>
      <c r="Q18" s="39" t="str">
        <f t="shared" si="7"/>
        <v/>
      </c>
      <c r="R18" s="39" t="str">
        <f t="shared" si="7"/>
        <v/>
      </c>
      <c r="S18" s="39" t="str">
        <f t="shared" si="7"/>
        <v/>
      </c>
      <c r="T18" s="39" t="str">
        <f t="shared" si="7"/>
        <v/>
      </c>
      <c r="U18" s="39" t="str">
        <f t="shared" si="8"/>
        <v/>
      </c>
      <c r="V18" s="39" t="str">
        <f t="shared" si="8"/>
        <v/>
      </c>
      <c r="W18" s="39" t="str">
        <f t="shared" si="8"/>
        <v/>
      </c>
      <c r="X18" s="39" t="str">
        <f t="shared" si="8"/>
        <v/>
      </c>
      <c r="Y18" s="39" t="str">
        <f t="shared" si="8"/>
        <v/>
      </c>
      <c r="Z18" s="39" t="str">
        <f t="shared" si="8"/>
        <v/>
      </c>
      <c r="AA18" s="39" t="str">
        <f t="shared" si="8"/>
        <v/>
      </c>
      <c r="AB18" s="39" t="str">
        <f t="shared" si="8"/>
        <v/>
      </c>
      <c r="AC18" s="39" t="str">
        <f t="shared" si="8"/>
        <v/>
      </c>
      <c r="AD18" s="39" t="str">
        <f t="shared" si="8"/>
        <v/>
      </c>
      <c r="AE18" s="39" t="str">
        <f t="shared" si="9"/>
        <v/>
      </c>
      <c r="AF18" s="39" t="str">
        <f t="shared" si="9"/>
        <v/>
      </c>
      <c r="AG18" s="39" t="str">
        <f t="shared" si="9"/>
        <v/>
      </c>
      <c r="AH18" s="39" t="str">
        <f t="shared" si="9"/>
        <v/>
      </c>
      <c r="AI18" s="39" t="str">
        <f t="shared" si="9"/>
        <v/>
      </c>
      <c r="AJ18" s="39" t="str">
        <f t="shared" si="9"/>
        <v/>
      </c>
      <c r="AK18" s="39" t="str">
        <f t="shared" si="9"/>
        <v/>
      </c>
      <c r="AL18" s="39" t="str">
        <f t="shared" si="9"/>
        <v/>
      </c>
      <c r="AM18" s="41" t="str">
        <f t="shared" si="10"/>
        <v/>
      </c>
    </row>
    <row r="19" spans="2:39" ht="14.25" thickTop="1" thickBot="1" x14ac:dyDescent="0.25">
      <c r="B19" s="28">
        <v>5</v>
      </c>
      <c r="C19" s="34" t="s">
        <v>41</v>
      </c>
      <c r="D19" s="43"/>
      <c r="E19" s="60" t="str">
        <f t="shared" si="3"/>
        <v/>
      </c>
      <c r="F19" s="57" t="str">
        <f t="shared" si="1"/>
        <v/>
      </c>
      <c r="G19" s="56" t="str">
        <f t="shared" si="4"/>
        <v/>
      </c>
      <c r="H19" s="40" t="s">
        <v>48</v>
      </c>
      <c r="I19" s="3" t="str">
        <f t="shared" si="5"/>
        <v/>
      </c>
      <c r="J19" s="39" t="str">
        <f t="shared" si="6"/>
        <v/>
      </c>
      <c r="K19" s="39" t="str">
        <f t="shared" si="7"/>
        <v/>
      </c>
      <c r="L19" s="39" t="str">
        <f t="shared" si="7"/>
        <v/>
      </c>
      <c r="M19" s="39" t="str">
        <f t="shared" si="7"/>
        <v/>
      </c>
      <c r="N19" s="39" t="str">
        <f t="shared" si="7"/>
        <v/>
      </c>
      <c r="O19" s="39" t="str">
        <f t="shared" si="7"/>
        <v/>
      </c>
      <c r="P19" s="39" t="str">
        <f t="shared" si="7"/>
        <v/>
      </c>
      <c r="Q19" s="39" t="str">
        <f t="shared" si="7"/>
        <v/>
      </c>
      <c r="R19" s="39" t="str">
        <f t="shared" si="7"/>
        <v/>
      </c>
      <c r="S19" s="39" t="str">
        <f t="shared" si="7"/>
        <v/>
      </c>
      <c r="T19" s="39" t="str">
        <f t="shared" si="7"/>
        <v/>
      </c>
      <c r="U19" s="39" t="str">
        <f t="shared" si="8"/>
        <v/>
      </c>
      <c r="V19" s="39" t="str">
        <f t="shared" si="8"/>
        <v/>
      </c>
      <c r="W19" s="39" t="str">
        <f t="shared" si="8"/>
        <v/>
      </c>
      <c r="X19" s="39" t="str">
        <f t="shared" si="8"/>
        <v/>
      </c>
      <c r="Y19" s="39" t="str">
        <f t="shared" si="8"/>
        <v/>
      </c>
      <c r="Z19" s="39" t="str">
        <f t="shared" si="8"/>
        <v/>
      </c>
      <c r="AA19" s="39" t="str">
        <f t="shared" si="8"/>
        <v/>
      </c>
      <c r="AB19" s="39" t="str">
        <f t="shared" si="8"/>
        <v/>
      </c>
      <c r="AC19" s="39" t="str">
        <f t="shared" si="8"/>
        <v/>
      </c>
      <c r="AD19" s="39" t="str">
        <f t="shared" si="8"/>
        <v/>
      </c>
      <c r="AE19" s="39" t="str">
        <f t="shared" si="9"/>
        <v/>
      </c>
      <c r="AF19" s="39" t="str">
        <f t="shared" si="9"/>
        <v/>
      </c>
      <c r="AG19" s="39" t="str">
        <f t="shared" si="9"/>
        <v/>
      </c>
      <c r="AH19" s="39" t="str">
        <f t="shared" si="9"/>
        <v/>
      </c>
      <c r="AI19" s="39" t="str">
        <f t="shared" si="9"/>
        <v/>
      </c>
      <c r="AJ19" s="39" t="str">
        <f t="shared" si="9"/>
        <v/>
      </c>
      <c r="AK19" s="39" t="str">
        <f t="shared" si="9"/>
        <v/>
      </c>
      <c r="AL19" s="39" t="str">
        <f t="shared" si="9"/>
        <v/>
      </c>
      <c r="AM19" s="41" t="str">
        <f t="shared" si="10"/>
        <v/>
      </c>
    </row>
    <row r="20" spans="2:39" ht="14.25" thickTop="1" thickBot="1" x14ac:dyDescent="0.25">
      <c r="B20" s="28">
        <v>6</v>
      </c>
      <c r="C20" s="34" t="s">
        <v>42</v>
      </c>
      <c r="D20" s="43"/>
      <c r="E20" s="60" t="str">
        <f t="shared" si="3"/>
        <v/>
      </c>
      <c r="F20" s="57" t="str">
        <f t="shared" si="1"/>
        <v/>
      </c>
      <c r="G20" s="56" t="str">
        <f t="shared" si="4"/>
        <v/>
      </c>
      <c r="H20" s="40" t="s">
        <v>49</v>
      </c>
      <c r="I20" s="3" t="str">
        <f t="shared" si="5"/>
        <v/>
      </c>
      <c r="J20" s="39" t="str">
        <f t="shared" si="6"/>
        <v/>
      </c>
      <c r="K20" s="39" t="str">
        <f t="shared" si="7"/>
        <v/>
      </c>
      <c r="L20" s="39" t="str">
        <f t="shared" si="7"/>
        <v/>
      </c>
      <c r="M20" s="39" t="str">
        <f t="shared" si="7"/>
        <v/>
      </c>
      <c r="N20" s="39" t="str">
        <f t="shared" si="7"/>
        <v/>
      </c>
      <c r="O20" s="39" t="str">
        <f t="shared" si="7"/>
        <v/>
      </c>
      <c r="P20" s="39" t="str">
        <f t="shared" si="7"/>
        <v/>
      </c>
      <c r="Q20" s="39" t="str">
        <f t="shared" si="7"/>
        <v/>
      </c>
      <c r="R20" s="39" t="str">
        <f t="shared" si="7"/>
        <v/>
      </c>
      <c r="S20" s="39" t="str">
        <f t="shared" si="7"/>
        <v/>
      </c>
      <c r="T20" s="39" t="str">
        <f t="shared" si="7"/>
        <v/>
      </c>
      <c r="U20" s="39" t="str">
        <f t="shared" si="8"/>
        <v/>
      </c>
      <c r="V20" s="39" t="str">
        <f t="shared" si="8"/>
        <v/>
      </c>
      <c r="W20" s="39" t="str">
        <f t="shared" si="8"/>
        <v/>
      </c>
      <c r="X20" s="39" t="str">
        <f t="shared" si="8"/>
        <v/>
      </c>
      <c r="Y20" s="39" t="str">
        <f t="shared" si="8"/>
        <v/>
      </c>
      <c r="Z20" s="39" t="str">
        <f t="shared" si="8"/>
        <v/>
      </c>
      <c r="AA20" s="39" t="str">
        <f t="shared" si="8"/>
        <v/>
      </c>
      <c r="AB20" s="39" t="str">
        <f t="shared" si="8"/>
        <v/>
      </c>
      <c r="AC20" s="39" t="str">
        <f t="shared" si="8"/>
        <v/>
      </c>
      <c r="AD20" s="39" t="str">
        <f t="shared" si="8"/>
        <v/>
      </c>
      <c r="AE20" s="39" t="str">
        <f t="shared" si="9"/>
        <v/>
      </c>
      <c r="AF20" s="39" t="str">
        <f t="shared" si="9"/>
        <v/>
      </c>
      <c r="AG20" s="39" t="str">
        <f t="shared" si="9"/>
        <v/>
      </c>
      <c r="AH20" s="39" t="str">
        <f t="shared" si="9"/>
        <v/>
      </c>
      <c r="AI20" s="39" t="str">
        <f t="shared" si="9"/>
        <v/>
      </c>
      <c r="AJ20" s="39" t="str">
        <f t="shared" si="9"/>
        <v/>
      </c>
      <c r="AK20" s="39" t="str">
        <f t="shared" si="9"/>
        <v/>
      </c>
      <c r="AL20" s="39" t="str">
        <f t="shared" si="9"/>
        <v/>
      </c>
      <c r="AM20" s="41" t="str">
        <f t="shared" si="10"/>
        <v/>
      </c>
    </row>
    <row r="21" spans="2:39" ht="13.5" thickTop="1" x14ac:dyDescent="0.2">
      <c r="B21" s="27">
        <v>7</v>
      </c>
      <c r="C21" s="34" t="s">
        <v>43</v>
      </c>
      <c r="D21" s="43"/>
      <c r="E21" s="60" t="str">
        <f t="shared" si="3"/>
        <v/>
      </c>
      <c r="F21" s="57" t="str">
        <f t="shared" si="1"/>
        <v/>
      </c>
      <c r="G21" s="56" t="str">
        <f t="shared" si="4"/>
        <v/>
      </c>
      <c r="H21" s="40" t="s">
        <v>50</v>
      </c>
      <c r="I21" s="3" t="str">
        <f t="shared" si="5"/>
        <v/>
      </c>
      <c r="J21" s="39" t="str">
        <f t="shared" si="6"/>
        <v/>
      </c>
      <c r="K21" s="39" t="str">
        <f t="shared" si="7"/>
        <v/>
      </c>
      <c r="L21" s="39" t="str">
        <f t="shared" si="7"/>
        <v/>
      </c>
      <c r="M21" s="39" t="str">
        <f t="shared" si="7"/>
        <v/>
      </c>
      <c r="N21" s="39" t="str">
        <f t="shared" si="7"/>
        <v/>
      </c>
      <c r="O21" s="39" t="str">
        <f t="shared" si="7"/>
        <v/>
      </c>
      <c r="P21" s="39" t="str">
        <f t="shared" si="7"/>
        <v/>
      </c>
      <c r="Q21" s="39" t="str">
        <f t="shared" si="7"/>
        <v/>
      </c>
      <c r="R21" s="39" t="str">
        <f t="shared" si="7"/>
        <v/>
      </c>
      <c r="S21" s="39" t="str">
        <f t="shared" si="7"/>
        <v/>
      </c>
      <c r="T21" s="39" t="str">
        <f t="shared" si="7"/>
        <v/>
      </c>
      <c r="U21" s="39" t="str">
        <f t="shared" si="8"/>
        <v/>
      </c>
      <c r="V21" s="39" t="str">
        <f t="shared" si="8"/>
        <v/>
      </c>
      <c r="W21" s="39" t="str">
        <f t="shared" si="8"/>
        <v/>
      </c>
      <c r="X21" s="39" t="str">
        <f t="shared" si="8"/>
        <v/>
      </c>
      <c r="Y21" s="39" t="str">
        <f t="shared" si="8"/>
        <v/>
      </c>
      <c r="Z21" s="39" t="str">
        <f t="shared" si="8"/>
        <v/>
      </c>
      <c r="AA21" s="39" t="str">
        <f t="shared" si="8"/>
        <v/>
      </c>
      <c r="AB21" s="39" t="str">
        <f t="shared" si="8"/>
        <v/>
      </c>
      <c r="AC21" s="39" t="str">
        <f t="shared" si="8"/>
        <v/>
      </c>
      <c r="AD21" s="39" t="str">
        <f t="shared" si="8"/>
        <v/>
      </c>
      <c r="AE21" s="39" t="str">
        <f t="shared" si="9"/>
        <v/>
      </c>
      <c r="AF21" s="39" t="str">
        <f t="shared" si="9"/>
        <v/>
      </c>
      <c r="AG21" s="39" t="str">
        <f t="shared" si="9"/>
        <v/>
      </c>
      <c r="AH21" s="39" t="str">
        <f t="shared" si="9"/>
        <v/>
      </c>
      <c r="AI21" s="39" t="str">
        <f t="shared" si="9"/>
        <v/>
      </c>
      <c r="AJ21" s="39" t="str">
        <f t="shared" si="9"/>
        <v/>
      </c>
      <c r="AK21" s="39" t="str">
        <f t="shared" si="9"/>
        <v/>
      </c>
      <c r="AL21" s="39" t="str">
        <f t="shared" si="9"/>
        <v/>
      </c>
      <c r="AM21" s="41" t="str">
        <f t="shared" si="10"/>
        <v/>
      </c>
    </row>
    <row r="22" spans="2:39" ht="3" customHeight="1" x14ac:dyDescent="0.2">
      <c r="D22" s="44"/>
      <c r="E22" s="44"/>
      <c r="G22" s="44"/>
    </row>
    <row r="23" spans="2:39" ht="13.5" thickBot="1" x14ac:dyDescent="0.25">
      <c r="C23" s="42" t="s">
        <v>51</v>
      </c>
      <c r="D23" s="45"/>
      <c r="E23" s="45"/>
      <c r="F23" s="42"/>
      <c r="G23" s="45">
        <f>SUM(G15:G21)</f>
        <v>0</v>
      </c>
    </row>
    <row r="24" spans="2:39" ht="13.5" thickTop="1" x14ac:dyDescent="0.2">
      <c r="F24" s="49" t="s">
        <v>123</v>
      </c>
      <c r="G24" s="80">
        <f>IF(SPECIALSUPPORT_REQUEST_HOURS="",CellHoursCalculated,SPECIALSUPPORT_REQUEST_HOURS)</f>
        <v>0</v>
      </c>
    </row>
    <row r="26" spans="2:39" x14ac:dyDescent="0.2">
      <c r="C26" s="138" t="s">
        <v>80</v>
      </c>
      <c r="D26" s="138"/>
      <c r="E26" s="138"/>
      <c r="F26" s="138"/>
      <c r="G26" s="138"/>
    </row>
  </sheetData>
  <sheetProtection algorithmName="SHA-512" hashValue="/RvVdtVrWiLXIPzxQP1dVMk5Rg7ktVs177f4i2ouWDVkLsca8MF9z/pjFGhoihCHCn+P5cmtH1Cy7Zyfms8BWw==" saltValue="hwyTVTb32eOtw5pD4VnHtw==" spinCount="100000" sheet="1" objects="1" scenarios="1" formatRows="0"/>
  <mergeCells count="2">
    <mergeCell ref="C4:I8"/>
    <mergeCell ref="C26:G26"/>
  </mergeCells>
  <conditionalFormatting sqref="J15:AL19">
    <cfRule type="expression" dxfId="2" priority="3">
      <formula>AND(J15&lt;&gt;"",MOD(MONTH(J15)+MOD(MONTH(CellStartDate),2)+1,2)=1)</formula>
    </cfRule>
  </conditionalFormatting>
  <conditionalFormatting sqref="J20:AL21">
    <cfRule type="expression" dxfId="1" priority="1">
      <formula>AND(J20&lt;&gt;"",MOD(MONTH(J20)+MOD(MONTH(CellStartDate),2)+1,2)=0)</formula>
    </cfRule>
    <cfRule type="expression" dxfId="0" priority="2">
      <formula>AND(J20&lt;&gt;"",MOD(MONTH(J20)+MOD(MONTH(CellStartDate),2)+1,2)=1)</formula>
    </cfRule>
  </conditionalFormatting>
  <hyperlinks>
    <hyperlink ref="C26" location="SPECIALSUPPORT_REQUEST_HOURS" display="SPECIALSUPPORT_REQUEST_HOURS" xr:uid="{00000000-0004-0000-0100-000000000000}"/>
    <hyperlink ref="C26:G26" location="SPECIALSUPPORT_REQUEST_PLANNING" display="Retour au formulaire principal" xr:uid="{00000000-0004-0000-0100-000001000000}"/>
  </hyperlinks>
  <pageMargins left="0.62992125984251968" right="0.59055118110236227" top="1.299212598425197" bottom="0.59055118110236227" header="0.31496062992125984" footer="0.35433070866141736"/>
  <pageSetup paperSize="9" fitToHeight="0" orientation="landscape" r:id="rId1"/>
  <headerFooter alignWithMargins="0">
    <oddHeader>&amp;L&amp;9REPUBLIQUE ET CANTON DE GENEVE&amp;10
Département de la santé et des mobilités
&amp;"Arial,Gras"Gestion des risques et de la qualité&amp;R&amp;"Arial,Gras"Document à usage interne</oddHeader>
    <oddFooter>&amp;L&amp;6&amp;F&amp;R&amp;10Page &amp;P/&amp;N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PrivateSettings">
    <tabColor rgb="FFFF0000"/>
    <outlinePr summaryBelow="0" summaryRight="0"/>
    <pageSetUpPr fitToPage="1"/>
  </sheetPr>
  <dimension ref="A1:C158"/>
  <sheetViews>
    <sheetView showGridLines="0" zoomScaleNormal="100" workbookViewId="0">
      <pane ySplit="2" topLeftCell="A3" activePane="bottomLeft" state="frozen"/>
      <selection pane="bottomLeft"/>
    </sheetView>
  </sheetViews>
  <sheetFormatPr baseColWidth="10" defaultRowHeight="12.75" x14ac:dyDescent="0.2"/>
  <cols>
    <col min="1" max="1" width="34.28515625" style="3" customWidth="1"/>
    <col min="2" max="2" width="17.140625" style="3" customWidth="1"/>
    <col min="3" max="16384" width="11.42578125" style="3"/>
  </cols>
  <sheetData>
    <row r="1" spans="1:3" s="1" customFormat="1" ht="20.25" x14ac:dyDescent="0.2">
      <c r="A1" s="1" t="s">
        <v>8</v>
      </c>
    </row>
    <row r="2" spans="1:3" s="2" customFormat="1" ht="15" x14ac:dyDescent="0.2">
      <c r="A2" s="2" t="s">
        <v>0</v>
      </c>
    </row>
    <row r="4" spans="1:3" x14ac:dyDescent="0.2">
      <c r="A4"/>
    </row>
    <row r="5" spans="1:3" ht="15.75" x14ac:dyDescent="0.2">
      <c r="A5" s="8" t="s">
        <v>9</v>
      </c>
      <c r="B5" s="9" t="s">
        <v>10</v>
      </c>
    </row>
    <row r="6" spans="1:3" x14ac:dyDescent="0.2">
      <c r="A6" s="10" t="s">
        <v>11</v>
      </c>
      <c r="B6" s="11">
        <v>20240401</v>
      </c>
    </row>
    <row r="7" spans="1:3" x14ac:dyDescent="0.2">
      <c r="A7" s="12" t="s">
        <v>12</v>
      </c>
      <c r="B7" s="13">
        <v>45862.92863425926</v>
      </c>
    </row>
    <row r="8" spans="1:3" x14ac:dyDescent="0.2">
      <c r="A8" s="10" t="s">
        <v>13</v>
      </c>
      <c r="B8" s="14" t="s">
        <v>14</v>
      </c>
    </row>
    <row r="9" spans="1:3" x14ac:dyDescent="0.2">
      <c r="A9" s="15" t="s">
        <v>15</v>
      </c>
      <c r="B9" s="16" t="s">
        <v>18</v>
      </c>
    </row>
    <row r="10" spans="1:3" x14ac:dyDescent="0.2">
      <c r="A10" s="17" t="s">
        <v>16</v>
      </c>
      <c r="B10" s="22" t="s">
        <v>17</v>
      </c>
    </row>
    <row r="11" spans="1:3" x14ac:dyDescent="0.2">
      <c r="A11" s="18" t="s">
        <v>22</v>
      </c>
      <c r="B11" s="19">
        <v>18</v>
      </c>
      <c r="C11" s="4" t="s">
        <v>23</v>
      </c>
    </row>
    <row r="12" spans="1:3" x14ac:dyDescent="0.2">
      <c r="A12" s="18"/>
      <c r="B12" s="19"/>
    </row>
    <row r="13" spans="1:3" x14ac:dyDescent="0.2">
      <c r="A13" s="18"/>
      <c r="B13" s="19"/>
    </row>
    <row r="14" spans="1:3" x14ac:dyDescent="0.2">
      <c r="A14" s="18"/>
      <c r="B14" s="19"/>
    </row>
    <row r="15" spans="1:3" x14ac:dyDescent="0.2">
      <c r="A15" s="20"/>
      <c r="B15" s="21"/>
    </row>
    <row r="18" spans="1:1" ht="15.75" x14ac:dyDescent="0.2">
      <c r="A18" s="24" t="s">
        <v>19</v>
      </c>
    </row>
    <row r="19" spans="1:1" x14ac:dyDescent="0.2">
      <c r="A19" s="25" t="s">
        <v>20</v>
      </c>
    </row>
    <row r="20" spans="1:1" x14ac:dyDescent="0.2">
      <c r="A20" s="25" t="s">
        <v>21</v>
      </c>
    </row>
    <row r="21" spans="1:1" x14ac:dyDescent="0.2">
      <c r="A21" s="26"/>
    </row>
    <row r="24" spans="1:1" ht="15.75" x14ac:dyDescent="0.2">
      <c r="A24" s="53" t="s">
        <v>110</v>
      </c>
    </row>
    <row r="25" spans="1:1" x14ac:dyDescent="0.2">
      <c r="A25" s="4" t="s">
        <v>111</v>
      </c>
    </row>
    <row r="26" spans="1:1" x14ac:dyDescent="0.2">
      <c r="A26" s="4" t="s">
        <v>112</v>
      </c>
    </row>
    <row r="27" spans="1:1" x14ac:dyDescent="0.2">
      <c r="A27" s="4" t="s">
        <v>113</v>
      </c>
    </row>
    <row r="28" spans="1:1" x14ac:dyDescent="0.2">
      <c r="A28" s="52"/>
    </row>
    <row r="31" spans="1:1" ht="15.75" x14ac:dyDescent="0.2">
      <c r="A31" s="53" t="s">
        <v>75</v>
      </c>
    </row>
    <row r="32" spans="1:1" x14ac:dyDescent="0.2">
      <c r="A32" s="4" t="s">
        <v>77</v>
      </c>
    </row>
    <row r="33" spans="1:2" x14ac:dyDescent="0.2">
      <c r="A33" s="4" t="s">
        <v>76</v>
      </c>
    </row>
    <row r="34" spans="1:2" x14ac:dyDescent="0.2">
      <c r="A34" s="4" t="s">
        <v>83</v>
      </c>
    </row>
    <row r="35" spans="1:2" x14ac:dyDescent="0.2">
      <c r="A35" s="4" t="s">
        <v>73</v>
      </c>
    </row>
    <row r="36" spans="1:2" x14ac:dyDescent="0.2">
      <c r="A36" s="4" t="s">
        <v>126</v>
      </c>
    </row>
    <row r="37" spans="1:2" x14ac:dyDescent="0.2">
      <c r="A37" s="4" t="s">
        <v>127</v>
      </c>
    </row>
    <row r="38" spans="1:2" x14ac:dyDescent="0.2">
      <c r="A38" s="4" t="s">
        <v>74</v>
      </c>
    </row>
    <row r="39" spans="1:2" x14ac:dyDescent="0.2">
      <c r="A39" s="52"/>
    </row>
    <row r="43" spans="1:2" ht="15.75" x14ac:dyDescent="0.2">
      <c r="A43" s="53" t="s">
        <v>78</v>
      </c>
      <c r="B43" s="104" t="s">
        <v>154</v>
      </c>
    </row>
    <row r="44" spans="1:2" x14ac:dyDescent="0.2">
      <c r="A44" s="55" t="s">
        <v>79</v>
      </c>
    </row>
    <row r="45" spans="1:2" x14ac:dyDescent="0.2">
      <c r="A45" s="4" t="s">
        <v>138</v>
      </c>
    </row>
    <row r="46" spans="1:2" x14ac:dyDescent="0.2">
      <c r="A46" s="4" t="s">
        <v>140</v>
      </c>
    </row>
    <row r="47" spans="1:2" x14ac:dyDescent="0.2">
      <c r="A47" s="4" t="s">
        <v>141</v>
      </c>
    </row>
    <row r="48" spans="1:2" x14ac:dyDescent="0.2">
      <c r="A48" s="4" t="s">
        <v>142</v>
      </c>
    </row>
    <row r="49" spans="1:1" x14ac:dyDescent="0.2">
      <c r="A49" s="4" t="s">
        <v>143</v>
      </c>
    </row>
    <row r="50" spans="1:1" x14ac:dyDescent="0.2">
      <c r="A50" s="4" t="s">
        <v>144</v>
      </c>
    </row>
    <row r="51" spans="1:1" x14ac:dyDescent="0.2">
      <c r="A51" s="4" t="s">
        <v>145</v>
      </c>
    </row>
    <row r="52" spans="1:1" x14ac:dyDescent="0.2">
      <c r="A52" s="4" t="s">
        <v>146</v>
      </c>
    </row>
    <row r="53" spans="1:1" x14ac:dyDescent="0.2">
      <c r="A53" s="4" t="s">
        <v>147</v>
      </c>
    </row>
    <row r="54" spans="1:1" x14ac:dyDescent="0.2">
      <c r="A54" s="4" t="s">
        <v>148</v>
      </c>
    </row>
    <row r="55" spans="1:1" x14ac:dyDescent="0.2">
      <c r="A55" s="4" t="s">
        <v>149</v>
      </c>
    </row>
    <row r="56" spans="1:1" x14ac:dyDescent="0.2">
      <c r="A56" s="4" t="s">
        <v>139</v>
      </c>
    </row>
    <row r="57" spans="1:1" x14ac:dyDescent="0.2">
      <c r="A57" s="4" t="s">
        <v>213</v>
      </c>
    </row>
    <row r="58" spans="1:1" x14ac:dyDescent="0.2">
      <c r="A58" s="4" t="s">
        <v>150</v>
      </c>
    </row>
    <row r="59" spans="1:1" x14ac:dyDescent="0.2">
      <c r="A59" s="4" t="s">
        <v>151</v>
      </c>
    </row>
    <row r="60" spans="1:1" x14ac:dyDescent="0.2">
      <c r="A60" s="4" t="s">
        <v>152</v>
      </c>
    </row>
    <row r="61" spans="1:1" x14ac:dyDescent="0.2">
      <c r="A61" s="52"/>
    </row>
    <row r="65" spans="1:3" ht="15.75" x14ac:dyDescent="0.2">
      <c r="A65" s="53" t="s">
        <v>153</v>
      </c>
      <c r="B65" s="53"/>
      <c r="C65" s="104" t="s">
        <v>154</v>
      </c>
    </row>
    <row r="66" spans="1:3" x14ac:dyDescent="0.2">
      <c r="A66" s="105" t="s">
        <v>25</v>
      </c>
      <c r="B66" s="105" t="s">
        <v>24</v>
      </c>
      <c r="C66" s="104"/>
    </row>
    <row r="67" spans="1:3" x14ac:dyDescent="0.2">
      <c r="A67" s="55" t="s">
        <v>79</v>
      </c>
    </row>
    <row r="68" spans="1:3" x14ac:dyDescent="0.2">
      <c r="A68" s="4" t="s">
        <v>155</v>
      </c>
      <c r="B68" s="3" t="s">
        <v>139</v>
      </c>
    </row>
    <row r="69" spans="1:3" x14ac:dyDescent="0.2">
      <c r="A69" s="4" t="s">
        <v>156</v>
      </c>
      <c r="B69" s="3" t="s">
        <v>150</v>
      </c>
    </row>
    <row r="70" spans="1:3" x14ac:dyDescent="0.2">
      <c r="A70" s="4" t="s">
        <v>140</v>
      </c>
      <c r="B70" s="3" t="s">
        <v>140</v>
      </c>
    </row>
    <row r="71" spans="1:3" x14ac:dyDescent="0.2">
      <c r="A71" s="4" t="s">
        <v>214</v>
      </c>
      <c r="B71" s="3" t="s">
        <v>143</v>
      </c>
    </row>
    <row r="72" spans="1:3" x14ac:dyDescent="0.2">
      <c r="A72" s="4" t="s">
        <v>157</v>
      </c>
      <c r="B72" s="3" t="s">
        <v>213</v>
      </c>
    </row>
    <row r="73" spans="1:3" x14ac:dyDescent="0.2">
      <c r="A73" s="4" t="s">
        <v>158</v>
      </c>
      <c r="B73" s="3" t="s">
        <v>139</v>
      </c>
    </row>
    <row r="74" spans="1:3" x14ac:dyDescent="0.2">
      <c r="A74" s="4" t="s">
        <v>159</v>
      </c>
      <c r="B74" s="3" t="s">
        <v>213</v>
      </c>
    </row>
    <row r="75" spans="1:3" x14ac:dyDescent="0.2">
      <c r="A75" s="4" t="s">
        <v>160</v>
      </c>
      <c r="B75" s="3" t="s">
        <v>139</v>
      </c>
    </row>
    <row r="76" spans="1:3" x14ac:dyDescent="0.2">
      <c r="A76" s="4" t="s">
        <v>161</v>
      </c>
      <c r="B76" s="3" t="s">
        <v>147</v>
      </c>
    </row>
    <row r="77" spans="1:3" x14ac:dyDescent="0.2">
      <c r="A77" s="4" t="s">
        <v>162</v>
      </c>
      <c r="B77" s="3" t="s">
        <v>139</v>
      </c>
    </row>
    <row r="78" spans="1:3" x14ac:dyDescent="0.2">
      <c r="A78" s="4" t="s">
        <v>163</v>
      </c>
      <c r="B78" s="3" t="s">
        <v>138</v>
      </c>
    </row>
    <row r="79" spans="1:3" x14ac:dyDescent="0.2">
      <c r="A79" s="4" t="s">
        <v>164</v>
      </c>
      <c r="B79" s="3" t="s">
        <v>213</v>
      </c>
    </row>
    <row r="80" spans="1:3" x14ac:dyDescent="0.2">
      <c r="A80" s="4" t="s">
        <v>165</v>
      </c>
      <c r="B80" s="3" t="s">
        <v>139</v>
      </c>
    </row>
    <row r="81" spans="1:2" x14ac:dyDescent="0.2">
      <c r="A81" s="4" t="s">
        <v>166</v>
      </c>
      <c r="B81" s="3" t="s">
        <v>139</v>
      </c>
    </row>
    <row r="82" spans="1:2" x14ac:dyDescent="0.2">
      <c r="A82" s="4" t="s">
        <v>167</v>
      </c>
      <c r="B82" s="3" t="s">
        <v>143</v>
      </c>
    </row>
    <row r="83" spans="1:2" x14ac:dyDescent="0.2">
      <c r="A83" s="4" t="s">
        <v>168</v>
      </c>
      <c r="B83" s="3" t="s">
        <v>143</v>
      </c>
    </row>
    <row r="84" spans="1:2" x14ac:dyDescent="0.2">
      <c r="A84" s="4" t="s">
        <v>169</v>
      </c>
      <c r="B84" s="3" t="s">
        <v>139</v>
      </c>
    </row>
    <row r="85" spans="1:2" x14ac:dyDescent="0.2">
      <c r="A85" s="4" t="s">
        <v>170</v>
      </c>
      <c r="B85" s="3" t="s">
        <v>144</v>
      </c>
    </row>
    <row r="86" spans="1:2" x14ac:dyDescent="0.2">
      <c r="A86" s="4" t="s">
        <v>171</v>
      </c>
      <c r="B86" s="3" t="s">
        <v>144</v>
      </c>
    </row>
    <row r="87" spans="1:2" x14ac:dyDescent="0.2">
      <c r="A87" s="4" t="s">
        <v>172</v>
      </c>
      <c r="B87" s="3" t="s">
        <v>145</v>
      </c>
    </row>
    <row r="88" spans="1:2" x14ac:dyDescent="0.2">
      <c r="A88" s="4" t="s">
        <v>215</v>
      </c>
      <c r="B88" s="3" t="s">
        <v>150</v>
      </c>
    </row>
    <row r="89" spans="1:2" x14ac:dyDescent="0.2">
      <c r="A89" s="4" t="s">
        <v>173</v>
      </c>
      <c r="B89" s="3" t="s">
        <v>213</v>
      </c>
    </row>
    <row r="90" spans="1:2" x14ac:dyDescent="0.2">
      <c r="A90" s="4" t="s">
        <v>174</v>
      </c>
      <c r="B90" s="3" t="s">
        <v>139</v>
      </c>
    </row>
    <row r="91" spans="1:2" x14ac:dyDescent="0.2">
      <c r="A91" s="4" t="s">
        <v>175</v>
      </c>
      <c r="B91" s="3" t="s">
        <v>139</v>
      </c>
    </row>
    <row r="92" spans="1:2" x14ac:dyDescent="0.2">
      <c r="A92" s="4" t="s">
        <v>149</v>
      </c>
      <c r="B92" s="3" t="s">
        <v>149</v>
      </c>
    </row>
    <row r="93" spans="1:2" x14ac:dyDescent="0.2">
      <c r="A93" s="4" t="s">
        <v>176</v>
      </c>
      <c r="B93" s="3" t="s">
        <v>139</v>
      </c>
    </row>
    <row r="94" spans="1:2" x14ac:dyDescent="0.2">
      <c r="A94" s="4" t="s">
        <v>177</v>
      </c>
      <c r="B94" s="3" t="s">
        <v>139</v>
      </c>
    </row>
    <row r="95" spans="1:2" x14ac:dyDescent="0.2">
      <c r="A95" s="4" t="s">
        <v>178</v>
      </c>
      <c r="B95" s="3" t="s">
        <v>139</v>
      </c>
    </row>
    <row r="96" spans="1:2" x14ac:dyDescent="0.2">
      <c r="A96" s="4" t="s">
        <v>179</v>
      </c>
      <c r="B96" s="3" t="s">
        <v>142</v>
      </c>
    </row>
    <row r="97" spans="1:2" x14ac:dyDescent="0.2">
      <c r="A97" s="4" t="s">
        <v>180</v>
      </c>
      <c r="B97" s="3" t="s">
        <v>139</v>
      </c>
    </row>
    <row r="98" spans="1:2" x14ac:dyDescent="0.2">
      <c r="A98" s="4" t="s">
        <v>181</v>
      </c>
      <c r="B98" s="3" t="s">
        <v>143</v>
      </c>
    </row>
    <row r="99" spans="1:2" x14ac:dyDescent="0.2">
      <c r="A99" s="4" t="s">
        <v>182</v>
      </c>
      <c r="B99" s="3" t="s">
        <v>143</v>
      </c>
    </row>
    <row r="100" spans="1:2" x14ac:dyDescent="0.2">
      <c r="A100" s="4" t="s">
        <v>183</v>
      </c>
      <c r="B100" s="3" t="s">
        <v>143</v>
      </c>
    </row>
    <row r="101" spans="1:2" x14ac:dyDescent="0.2">
      <c r="A101" s="4" t="s">
        <v>184</v>
      </c>
      <c r="B101" s="3" t="s">
        <v>143</v>
      </c>
    </row>
    <row r="102" spans="1:2" x14ac:dyDescent="0.2">
      <c r="A102" s="4" t="s">
        <v>185</v>
      </c>
      <c r="B102" s="3" t="s">
        <v>143</v>
      </c>
    </row>
    <row r="103" spans="1:2" x14ac:dyDescent="0.2">
      <c r="A103" s="4" t="s">
        <v>186</v>
      </c>
      <c r="B103" s="3" t="s">
        <v>139</v>
      </c>
    </row>
    <row r="104" spans="1:2" x14ac:dyDescent="0.2">
      <c r="A104" s="4" t="s">
        <v>187</v>
      </c>
      <c r="B104" s="3" t="s">
        <v>148</v>
      </c>
    </row>
    <row r="105" spans="1:2" x14ac:dyDescent="0.2">
      <c r="A105" s="4" t="s">
        <v>188</v>
      </c>
      <c r="B105" s="3" t="s">
        <v>213</v>
      </c>
    </row>
    <row r="106" spans="1:2" x14ac:dyDescent="0.2">
      <c r="A106" s="4" t="s">
        <v>189</v>
      </c>
      <c r="B106" s="3" t="s">
        <v>146</v>
      </c>
    </row>
    <row r="107" spans="1:2" x14ac:dyDescent="0.2">
      <c r="A107" s="4" t="s">
        <v>216</v>
      </c>
      <c r="B107" s="3" t="s">
        <v>150</v>
      </c>
    </row>
    <row r="108" spans="1:2" x14ac:dyDescent="0.2">
      <c r="A108" s="4" t="s">
        <v>217</v>
      </c>
      <c r="B108" s="3" t="s">
        <v>139</v>
      </c>
    </row>
    <row r="109" spans="1:2" x14ac:dyDescent="0.2">
      <c r="A109" s="4" t="s">
        <v>190</v>
      </c>
      <c r="B109" s="3" t="s">
        <v>139</v>
      </c>
    </row>
    <row r="110" spans="1:2" x14ac:dyDescent="0.2">
      <c r="A110" s="4" t="s">
        <v>191</v>
      </c>
      <c r="B110" s="3" t="s">
        <v>139</v>
      </c>
    </row>
    <row r="111" spans="1:2" x14ac:dyDescent="0.2">
      <c r="A111" s="4" t="s">
        <v>192</v>
      </c>
      <c r="B111" s="3" t="s">
        <v>142</v>
      </c>
    </row>
    <row r="112" spans="1:2" x14ac:dyDescent="0.2">
      <c r="A112" s="4" t="s">
        <v>193</v>
      </c>
      <c r="B112" s="3" t="s">
        <v>139</v>
      </c>
    </row>
    <row r="113" spans="1:2" x14ac:dyDescent="0.2">
      <c r="A113" s="4" t="s">
        <v>194</v>
      </c>
      <c r="B113" s="3" t="s">
        <v>141</v>
      </c>
    </row>
    <row r="114" spans="1:2" x14ac:dyDescent="0.2">
      <c r="A114" s="4" t="s">
        <v>195</v>
      </c>
      <c r="B114" s="3" t="s">
        <v>148</v>
      </c>
    </row>
    <row r="115" spans="1:2" x14ac:dyDescent="0.2">
      <c r="A115" s="4" t="s">
        <v>196</v>
      </c>
      <c r="B115" s="3" t="s">
        <v>143</v>
      </c>
    </row>
    <row r="116" spans="1:2" x14ac:dyDescent="0.2">
      <c r="A116" s="4" t="s">
        <v>197</v>
      </c>
      <c r="B116" s="3" t="s">
        <v>139</v>
      </c>
    </row>
    <row r="117" spans="1:2" x14ac:dyDescent="0.2">
      <c r="A117" s="4" t="s">
        <v>198</v>
      </c>
      <c r="B117" s="3" t="s">
        <v>139</v>
      </c>
    </row>
    <row r="118" spans="1:2" x14ac:dyDescent="0.2">
      <c r="A118" s="4" t="s">
        <v>199</v>
      </c>
      <c r="B118" s="3" t="s">
        <v>139</v>
      </c>
    </row>
    <row r="119" spans="1:2" x14ac:dyDescent="0.2">
      <c r="A119" s="4" t="s">
        <v>200</v>
      </c>
      <c r="B119" s="3" t="s">
        <v>139</v>
      </c>
    </row>
    <row r="120" spans="1:2" x14ac:dyDescent="0.2">
      <c r="A120" s="4" t="s">
        <v>201</v>
      </c>
      <c r="B120" s="3" t="s">
        <v>139</v>
      </c>
    </row>
    <row r="121" spans="1:2" x14ac:dyDescent="0.2">
      <c r="A121" s="4" t="s">
        <v>202</v>
      </c>
      <c r="B121" s="3" t="s">
        <v>139</v>
      </c>
    </row>
    <row r="122" spans="1:2" x14ac:dyDescent="0.2">
      <c r="A122" s="4" t="s">
        <v>203</v>
      </c>
      <c r="B122" s="3" t="s">
        <v>138</v>
      </c>
    </row>
    <row r="123" spans="1:2" x14ac:dyDescent="0.2">
      <c r="A123" s="4" t="s">
        <v>151</v>
      </c>
      <c r="B123" s="3" t="s">
        <v>151</v>
      </c>
    </row>
    <row r="124" spans="1:2" x14ac:dyDescent="0.2">
      <c r="A124" s="4" t="s">
        <v>204</v>
      </c>
      <c r="B124" s="3" t="s">
        <v>139</v>
      </c>
    </row>
    <row r="125" spans="1:2" x14ac:dyDescent="0.2">
      <c r="A125" s="4" t="s">
        <v>205</v>
      </c>
      <c r="B125" s="3" t="s">
        <v>139</v>
      </c>
    </row>
    <row r="126" spans="1:2" x14ac:dyDescent="0.2">
      <c r="A126" s="4" t="s">
        <v>206</v>
      </c>
      <c r="B126" s="3" t="s">
        <v>213</v>
      </c>
    </row>
    <row r="127" spans="1:2" x14ac:dyDescent="0.2">
      <c r="A127" s="4" t="s">
        <v>218</v>
      </c>
      <c r="B127" s="3" t="s">
        <v>138</v>
      </c>
    </row>
    <row r="128" spans="1:2" x14ac:dyDescent="0.2">
      <c r="A128" s="4" t="s">
        <v>219</v>
      </c>
      <c r="B128" s="3" t="s">
        <v>138</v>
      </c>
    </row>
    <row r="129" spans="1:2" x14ac:dyDescent="0.2">
      <c r="A129" s="4" t="s">
        <v>207</v>
      </c>
      <c r="B129" s="3" t="s">
        <v>139</v>
      </c>
    </row>
    <row r="130" spans="1:2" x14ac:dyDescent="0.2">
      <c r="A130" s="4" t="s">
        <v>208</v>
      </c>
      <c r="B130" s="3" t="s">
        <v>139</v>
      </c>
    </row>
    <row r="131" spans="1:2" x14ac:dyDescent="0.2">
      <c r="A131" s="4" t="s">
        <v>209</v>
      </c>
      <c r="B131" s="3" t="s">
        <v>139</v>
      </c>
    </row>
    <row r="132" spans="1:2" x14ac:dyDescent="0.2">
      <c r="A132" s="4" t="s">
        <v>210</v>
      </c>
      <c r="B132" s="3" t="s">
        <v>139</v>
      </c>
    </row>
    <row r="133" spans="1:2" x14ac:dyDescent="0.2">
      <c r="A133" s="4" t="s">
        <v>152</v>
      </c>
      <c r="B133" s="3" t="s">
        <v>152</v>
      </c>
    </row>
    <row r="134" spans="1:2" x14ac:dyDescent="0.2">
      <c r="A134" s="4" t="s">
        <v>211</v>
      </c>
      <c r="B134" s="3" t="s">
        <v>139</v>
      </c>
    </row>
    <row r="135" spans="1:2" x14ac:dyDescent="0.2">
      <c r="A135" s="4" t="s">
        <v>212</v>
      </c>
      <c r="B135" s="3" t="s">
        <v>139</v>
      </c>
    </row>
    <row r="136" spans="1:2" x14ac:dyDescent="0.2">
      <c r="A136" s="52"/>
      <c r="B136" s="52"/>
    </row>
    <row r="140" spans="1:2" ht="15.75" x14ac:dyDescent="0.2">
      <c r="A140" s="53" t="s">
        <v>97</v>
      </c>
    </row>
    <row r="141" spans="1:2" x14ac:dyDescent="0.2">
      <c r="A141" s="4" t="s">
        <v>96</v>
      </c>
    </row>
    <row r="142" spans="1:2" x14ac:dyDescent="0.2">
      <c r="A142" s="4" t="s">
        <v>98</v>
      </c>
    </row>
    <row r="143" spans="1:2" x14ac:dyDescent="0.2">
      <c r="A143" s="4" t="s">
        <v>99</v>
      </c>
    </row>
    <row r="144" spans="1:2" x14ac:dyDescent="0.2">
      <c r="A144" s="4" t="s">
        <v>100</v>
      </c>
    </row>
    <row r="145" spans="1:3" x14ac:dyDescent="0.2">
      <c r="A145" s="4" t="s">
        <v>101</v>
      </c>
    </row>
    <row r="146" spans="1:3" x14ac:dyDescent="0.2">
      <c r="A146" s="4" t="s">
        <v>102</v>
      </c>
    </row>
    <row r="147" spans="1:3" x14ac:dyDescent="0.2">
      <c r="A147" s="4" t="s">
        <v>103</v>
      </c>
    </row>
    <row r="148" spans="1:3" x14ac:dyDescent="0.2">
      <c r="A148" s="4" t="s">
        <v>104</v>
      </c>
    </row>
    <row r="149" spans="1:3" x14ac:dyDescent="0.2">
      <c r="A149" s="4" t="s">
        <v>105</v>
      </c>
    </row>
    <row r="150" spans="1:3" x14ac:dyDescent="0.2">
      <c r="A150" s="4" t="s">
        <v>106</v>
      </c>
    </row>
    <row r="151" spans="1:3" x14ac:dyDescent="0.2">
      <c r="A151" s="76" t="s">
        <v>107</v>
      </c>
    </row>
    <row r="155" spans="1:3" ht="15.75" x14ac:dyDescent="0.2">
      <c r="A155" s="53" t="s">
        <v>122</v>
      </c>
      <c r="B155" s="81" t="s">
        <v>114</v>
      </c>
      <c r="C155" s="81" t="s">
        <v>115</v>
      </c>
    </row>
    <row r="156" spans="1:3" x14ac:dyDescent="0.2">
      <c r="A156" s="81" t="s">
        <v>116</v>
      </c>
      <c r="B156" s="82">
        <v>88</v>
      </c>
      <c r="C156" s="82">
        <v>81</v>
      </c>
    </row>
    <row r="157" spans="1:3" x14ac:dyDescent="0.2">
      <c r="A157" s="81" t="s">
        <v>117</v>
      </c>
      <c r="B157" s="82">
        <v>84</v>
      </c>
      <c r="C157" s="82">
        <v>77</v>
      </c>
    </row>
    <row r="158" spans="1:3" x14ac:dyDescent="0.2">
      <c r="A158" s="103" t="s">
        <v>135</v>
      </c>
    </row>
  </sheetData>
  <sheetProtection algorithmName="SHA-512" hashValue="/iQAzxEOKFwZxfoMqI3DG6Gur7u1jGsEapvg/e0Xq9HEItvv5unVCPiSjRW+u+NS2Q556G2v+9FFMyu4rQVFpw==" saltValue="Dw0ZaxvKnW7D4UfRMNOokg==" spinCount="100000" sheet="1" objects="1" scenarios="1" formatRows="0" selectLockedCells="1" selectUnlockedCells="1"/>
  <autoFilter ref="A67:B135" xr:uid="{00000000-0001-0000-0300-000000000000}"/>
  <phoneticPr fontId="1" type="noConversion"/>
  <pageMargins left="0.62992125984251968" right="0.59055118110236227" top="1.299212598425197" bottom="0.59055118110236227" header="0.31496062992125984" footer="0.35433070866141736"/>
  <pageSetup paperSize="9" fitToHeight="0" orientation="landscape" r:id="rId1"/>
  <headerFooter alignWithMargins="0">
    <oddHeader>&amp;L&amp;9REPUBLIQUE ET CANTON DE GENEVE&amp;10
Département de la santé et des mobilités
&amp;"Arial,Gras"Gestion des risques et de la qualité&amp;R&amp;"Arial,Gras"Document à usage interne</oddHeader>
    <oddFooter>&amp;L&amp;6&amp;F&amp;R&amp;10Page &amp;P/&amp;N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118</vt:i4>
      </vt:variant>
    </vt:vector>
  </HeadingPairs>
  <TitlesOfParts>
    <vt:vector size="120" baseType="lpstr">
      <vt:lpstr>Demande</vt:lpstr>
      <vt:lpstr>Calculateur d'heures</vt:lpstr>
      <vt:lpstr>AreaCostPerHour</vt:lpstr>
      <vt:lpstr>AreaHiddenFormulaColumns</vt:lpstr>
      <vt:lpstr>CalculatorPublicOrigin</vt:lpstr>
      <vt:lpstr>'Calculateur d''heures'!CellEndDate</vt:lpstr>
      <vt:lpstr>'Calculateur d''heures'!CellEndDoW</vt:lpstr>
      <vt:lpstr>CellHoursCalculated</vt:lpstr>
      <vt:lpstr>CellHoursRequest</vt:lpstr>
      <vt:lpstr>'Calculateur d''heures'!CellStartDate</vt:lpstr>
      <vt:lpstr>'Calculateur d''heures'!CellStartDoW</vt:lpstr>
      <vt:lpstr>DataInstitutionNames</vt:lpstr>
      <vt:lpstr>DataInstitutionOrganisations</vt:lpstr>
      <vt:lpstr>DATE</vt:lpstr>
      <vt:lpstr>ExcelAsFormFirstCell</vt:lpstr>
      <vt:lpstr>'Calculateur d''heures'!ExcelAsFormHideSheetExport</vt:lpstr>
      <vt:lpstr>ExcelAsFormToolbar</vt:lpstr>
      <vt:lpstr>FieldBirthDate</vt:lpstr>
      <vt:lpstr>FieldCostPerHour</vt:lpstr>
      <vt:lpstr>FieldCostStructureKind</vt:lpstr>
      <vt:lpstr>FieldCostTrainingKind</vt:lpstr>
      <vt:lpstr>FieldEndDate</vt:lpstr>
      <vt:lpstr>FieldFirstName</vt:lpstr>
      <vt:lpstr>FieldHelper</vt:lpstr>
      <vt:lpstr>FieldHostedSince</vt:lpstr>
      <vt:lpstr>FieldHours</vt:lpstr>
      <vt:lpstr>FieldHoursCalculated</vt:lpstr>
      <vt:lpstr>FieldHoursCalculationArea</vt:lpstr>
      <vt:lpstr>FieldInstitution</vt:lpstr>
      <vt:lpstr>FieldIPEApproval</vt:lpstr>
      <vt:lpstr>FieldIPEInfo</vt:lpstr>
      <vt:lpstr>FieldIPEName</vt:lpstr>
      <vt:lpstr>FieldLastName</vt:lpstr>
      <vt:lpstr>FieldNeedAffectionTrouble</vt:lpstr>
      <vt:lpstr>FieldNeedComments</vt:lpstr>
      <vt:lpstr>FieldNeedExternal</vt:lpstr>
      <vt:lpstr>FieldNeedOther</vt:lpstr>
      <vt:lpstr>FieldNeedOtherDescription</vt:lpstr>
      <vt:lpstr>FieldNeedSpecial</vt:lpstr>
      <vt:lpstr>FieldNeedSpecialDisease</vt:lpstr>
      <vt:lpstr>FieldNeedSpecialHandicap</vt:lpstr>
      <vt:lpstr>FieldNeedSpecialPsy</vt:lpstr>
      <vt:lpstr>FieldNeedSpecialSchool</vt:lpstr>
      <vt:lpstr>FieldNeedViolence</vt:lpstr>
      <vt:lpstr>FieldObjectives</vt:lpstr>
      <vt:lpstr>FieldOrganism</vt:lpstr>
      <vt:lpstr>FieldPreviousActions</vt:lpstr>
      <vt:lpstr>FieldRequestDate</vt:lpstr>
      <vt:lpstr>FieldRequestEmail</vt:lpstr>
      <vt:lpstr>FieldRequestMadeBy</vt:lpstr>
      <vt:lpstr>FieldRequestRenewalCount</vt:lpstr>
      <vt:lpstr>FieldRequestType</vt:lpstr>
      <vt:lpstr>FieldSignatureDate</vt:lpstr>
      <vt:lpstr>FieldStartDate</vt:lpstr>
      <vt:lpstr>FieldSupportPlanning</vt:lpstr>
      <vt:lpstr>ListCostStructureKind</vt:lpstr>
      <vt:lpstr>ListCostTrainingKind</vt:lpstr>
      <vt:lpstr>ListDecisionTypes</vt:lpstr>
      <vt:lpstr>ListInstitutions</vt:lpstr>
      <vt:lpstr>ListIPEYesNo</vt:lpstr>
      <vt:lpstr>ListOrganisations</vt:lpstr>
      <vt:lpstr>ListRenewalCount</vt:lpstr>
      <vt:lpstr>ListRequestTypes</vt:lpstr>
      <vt:lpstr>ParamImportVersion</vt:lpstr>
      <vt:lpstr>ParamMaxAge</vt:lpstr>
      <vt:lpstr>ParamProjectCustomer</vt:lpstr>
      <vt:lpstr>ParamProjectGUID</vt:lpstr>
      <vt:lpstr>ParamProjectName</vt:lpstr>
      <vt:lpstr>ParamVersion</vt:lpstr>
      <vt:lpstr>SPECIALSUPPORT_BIRTHDAY</vt:lpstr>
      <vt:lpstr>SPECIALSUPPORT_FIRSTNAME</vt:lpstr>
      <vt:lpstr>SPECIALSUPPORT_HOSTEDSINCE</vt:lpstr>
      <vt:lpstr>SPECIALSUPPORT_HOURSCALCULATIONAREA</vt:lpstr>
      <vt:lpstr>SPECIALSUPPORT_LASTNAME</vt:lpstr>
      <vt:lpstr>SPECIALSUPPORT_REQUEST_COST_PERHOUR</vt:lpstr>
      <vt:lpstr>SPECIALSUPPORT_REQUEST_COST_STRUCTURE</vt:lpstr>
      <vt:lpstr>SPECIALSUPPORT_REQUEST_COST_TRAINING</vt:lpstr>
      <vt:lpstr>SPECIALSUPPORT_REQUEST_DATE</vt:lpstr>
      <vt:lpstr>SPECIALSUPPORT_REQUEST_EMAIL</vt:lpstr>
      <vt:lpstr>SPECIALSUPPORT_REQUEST_ENDDATE</vt:lpstr>
      <vt:lpstr>SPECIALSUPPORT_REQUEST_HELPER</vt:lpstr>
      <vt:lpstr>SPECIALSUPPORT_REQUEST_HOURS</vt:lpstr>
      <vt:lpstr>SPECIALSUPPORT_REQUEST_INSTITUTION</vt:lpstr>
      <vt:lpstr>SPECIALSUPPORT_REQUEST_IPE_APPROVAL</vt:lpstr>
      <vt:lpstr>SPECIALSUPPORT_REQUEST_IPE_INFO</vt:lpstr>
      <vt:lpstr>SPECIALSUPPORT_REQUEST_IPE_NAME</vt:lpstr>
      <vt:lpstr>SPECIALSUPPORT_REQUEST_MADEBY</vt:lpstr>
      <vt:lpstr>SPECIALSUPPORT_REQUEST_NEEDS_AFFECTION</vt:lpstr>
      <vt:lpstr>SPECIALSUPPORT_REQUEST_NEEDS_COMMENTS</vt:lpstr>
      <vt:lpstr>SPECIALSUPPORT_REQUEST_NEEDS_EXTERNAL</vt:lpstr>
      <vt:lpstr>SPECIALSUPPORT_REQUEST_NEEDS_OTHER</vt:lpstr>
      <vt:lpstr>SPECIALSUPPORT_REQUEST_NEEDS_OTHER_DESCRIPTION</vt:lpstr>
      <vt:lpstr>SPECIALSUPPORT_REQUEST_NEEDS_SPECIAL</vt:lpstr>
      <vt:lpstr>SPECIALSUPPORT_REQUEST_NEEDS_SPECIAL_DISEASE</vt:lpstr>
      <vt:lpstr>SPECIALSUPPORT_REQUEST_NEEDS_SPECIAL_HANDICAP</vt:lpstr>
      <vt:lpstr>SPECIALSUPPORT_REQUEST_NEEDS_SPECIAL_PSY</vt:lpstr>
      <vt:lpstr>SPECIALSUPPORT_REQUEST_NEEDS_SPECIAL_SCHOOL</vt:lpstr>
      <vt:lpstr>SPECIALSUPPORT_REQUEST_NEEDS_VIOLENCE</vt:lpstr>
      <vt:lpstr>SPECIALSUPPORT_REQUEST_OBJECTIVES</vt:lpstr>
      <vt:lpstr>SPECIALSUPPORT_REQUEST_ORGANISM</vt:lpstr>
      <vt:lpstr>SPECIALSUPPORT_REQUEST_PLANNING</vt:lpstr>
      <vt:lpstr>SPECIALSUPPORT_REQUEST_PREVIOUSACTIONS</vt:lpstr>
      <vt:lpstr>SPECIALSUPPORT_REQUEST_RENEWALCOUNT</vt:lpstr>
      <vt:lpstr>SPECIALSUPPORT_REQUEST_SIGNATUREDATE</vt:lpstr>
      <vt:lpstr>SPECIALSUPPORT_REQUEST_STARTDATE</vt:lpstr>
      <vt:lpstr>SPECIALSUPPORT_REQUEST_TYPE</vt:lpstr>
      <vt:lpstr>TableInstitutions</vt:lpstr>
      <vt:lpstr>UID</vt:lpstr>
      <vt:lpstr>ValueDecisionAgreed</vt:lpstr>
      <vt:lpstr>ValueDecisionCancelled</vt:lpstr>
      <vt:lpstr>ValueDecisionPartiallyAgreed</vt:lpstr>
      <vt:lpstr>ValueDecisionRefused</vt:lpstr>
      <vt:lpstr>ValueDecisionRunning</vt:lpstr>
      <vt:lpstr>ValueIPEChoose</vt:lpstr>
      <vt:lpstr>ValueIPENo</vt:lpstr>
      <vt:lpstr>ValueIPEYes</vt:lpstr>
      <vt:lpstr>ValueRenewalCount1</vt:lpstr>
      <vt:lpstr>ValueRenewalCountNone</vt:lpstr>
      <vt:lpstr>ValueRequestTypeRenewal</vt:lpstr>
      <vt:lpstr>Demande!Zone_d_impression</vt:lpstr>
    </vt:vector>
  </TitlesOfParts>
  <Manager>Gestion des risques et de la qualité</Manager>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Seuret</dc:creator>
  <cp:lastModifiedBy>Patrick Seuret</cp:lastModifiedBy>
  <cp:lastPrinted>2025-07-21T22:11:54Z</cp:lastPrinted>
  <dcterms:created xsi:type="dcterms:W3CDTF">2012-11-12T10:57:29Z</dcterms:created>
  <dcterms:modified xsi:type="dcterms:W3CDTF">2025-07-24T20:17:18Z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