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UO2785\14_Immobilier\LDTR\17_Doc_types_archives_pratiques_clef-SI\FORMULAIRES pour autorisation\D15 - premier loyer prix de vente - en cours\"/>
    </mc:Choice>
  </mc:AlternateContent>
  <xr:revisionPtr revIDLastSave="0" documentId="8_{ADFA3EBA-7DE2-4A5A-A3D0-32F3916DBFE4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Feuil1" sheetId="1" r:id="rId1"/>
    <sheet name="liste" sheetId="5" r:id="rId2"/>
  </sheets>
  <definedNames>
    <definedName name="liste">liste!$A$3:$A$4</definedName>
    <definedName name="LogoGE" localSheetId="0">Feuil1!$A$1</definedName>
    <definedName name="OfficeLigne2" localSheetId="0">Feuil1!$A$1</definedName>
    <definedName name="OfficeLigne3" localSheetId="0">Feuil1!#REF!</definedName>
    <definedName name="_xlnm.Print_Area" localSheetId="0">Feuil1!$A$1:$G$66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G43" i="1"/>
  <c r="C29" i="1"/>
  <c r="D58" i="1" l="1"/>
  <c r="D18" i="1" l="1"/>
  <c r="D19" i="1" s="1"/>
  <c r="D25" i="1" s="1"/>
  <c r="C22" i="1"/>
  <c r="D22" i="1" s="1"/>
  <c r="D23" i="1" l="1"/>
  <c r="D24" i="1" s="1"/>
  <c r="D29" i="1"/>
  <c r="C60" i="1" l="1"/>
  <c r="G51" i="1"/>
  <c r="G44" i="1"/>
  <c r="G47" i="1" s="1"/>
  <c r="G28" i="1"/>
  <c r="D33" i="1" s="1"/>
  <c r="D42" i="1"/>
  <c r="D46" i="1" s="1"/>
  <c r="B37" i="1" l="1"/>
  <c r="D34" i="1"/>
  <c r="D45" i="1"/>
  <c r="D44" i="1"/>
  <c r="D47" i="1" l="1"/>
  <c r="D52" i="1" s="1"/>
  <c r="D53" i="1" l="1"/>
  <c r="D60" i="1" s="1"/>
  <c r="D61" i="1" s="1"/>
  <c r="D62" i="1" s="1"/>
  <c r="B57" i="1"/>
</calcChain>
</file>

<file path=xl/sharedStrings.xml><?xml version="1.0" encoding="utf-8"?>
<sst xmlns="http://schemas.openxmlformats.org/spreadsheetml/2006/main" count="85" uniqueCount="80">
  <si>
    <t>Etage</t>
  </si>
  <si>
    <t>n° d'appartement</t>
  </si>
  <si>
    <t>Achat</t>
  </si>
  <si>
    <t>nombre de pièces RGL</t>
  </si>
  <si>
    <t>Succession</t>
  </si>
  <si>
    <t>Date</t>
  </si>
  <si>
    <t>Donation</t>
  </si>
  <si>
    <t>D15</t>
  </si>
  <si>
    <t>Frais d'acquisition</t>
  </si>
  <si>
    <t>Coût total des travaux:</t>
  </si>
  <si>
    <t>Sous-total:</t>
  </si>
  <si>
    <t xml:space="preserve">Taux hypothécaire de référence actuel (OFL): </t>
  </si>
  <si>
    <t>Intérêts sur travaux:</t>
  </si>
  <si>
    <t xml:space="preserve">Intérêts sur travaux: </t>
  </si>
  <si>
    <t>Amortissement des travaux:</t>
  </si>
  <si>
    <t xml:space="preserve">Durée d'amortissement 18-20 ans: </t>
  </si>
  <si>
    <t>Frais d'entretien:</t>
  </si>
  <si>
    <t xml:space="preserve">Charges d'entretien: </t>
  </si>
  <si>
    <t>Hausse totale théorique:</t>
  </si>
  <si>
    <t>francs/an</t>
  </si>
  <si>
    <t xml:space="preserve">Taux total: </t>
  </si>
  <si>
    <t>Plafond de loyer admissible:</t>
  </si>
  <si>
    <t>Impôt immobilier complémentaire</t>
  </si>
  <si>
    <t>Coût d'acquisition</t>
  </si>
  <si>
    <t>Commentaires</t>
  </si>
  <si>
    <t>Taux hypothécaire de référence actuel OFL</t>
  </si>
  <si>
    <t>Marge du TF</t>
  </si>
  <si>
    <t>FP indexés</t>
  </si>
  <si>
    <t>Indexation ISPC</t>
  </si>
  <si>
    <t>Rendement FP</t>
  </si>
  <si>
    <t>Inflation retenue</t>
  </si>
  <si>
    <t>Prix d'acquisition</t>
  </si>
  <si>
    <t>Moyenne de 3 ans</t>
  </si>
  <si>
    <t>Différence (Coût d'acquisition - FP)</t>
  </si>
  <si>
    <t>Taux OFL/taux d'emprunt de la banque</t>
  </si>
  <si>
    <t>Mode d'acquisition</t>
  </si>
  <si>
    <t>oui</t>
  </si>
  <si>
    <t>non</t>
  </si>
  <si>
    <t>Cet appartement est-il destiné à la vente après les travaux?</t>
  </si>
  <si>
    <t>Charges d'exploitation</t>
  </si>
  <si>
    <r>
      <t xml:space="preserve">Part à plus-value </t>
    </r>
    <r>
      <rPr>
        <sz val="7"/>
        <color theme="1"/>
        <rFont val="Arial"/>
        <family val="2"/>
      </rPr>
      <t>(de 50% à 70% max)</t>
    </r>
    <r>
      <rPr>
        <sz val="8"/>
        <color theme="1"/>
        <rFont val="Arial"/>
        <family val="2"/>
      </rPr>
      <t>:</t>
    </r>
  </si>
  <si>
    <t>Loyer théorique annuel</t>
  </si>
  <si>
    <t>Selon publication foncière et/ou acte d'achat, valeur fiscale</t>
  </si>
  <si>
    <t>francs/pièce/an (art.9 al.3 LDTR et ArRLoyers L5 20.05)</t>
  </si>
  <si>
    <r>
      <rPr>
        <sz val="8"/>
        <rFont val="Arial"/>
        <family val="2"/>
      </rPr>
      <t xml:space="preserve">Nbre de pièces </t>
    </r>
    <r>
      <rPr>
        <u/>
        <sz val="8"/>
        <color rgb="FF0070C0"/>
        <rFont val="Arial"/>
        <family val="2"/>
      </rPr>
      <t>RGL</t>
    </r>
    <r>
      <rPr>
        <sz val="8"/>
        <rFont val="Arial"/>
        <family val="2"/>
      </rPr>
      <t xml:space="preserve"> futures, après travaux :</t>
    </r>
  </si>
  <si>
    <t>Prix de vente maximum autorisé</t>
  </si>
  <si>
    <t>Loyer autorisé capitalisé</t>
  </si>
  <si>
    <t>Propriétaire:</t>
  </si>
  <si>
    <t>Adresse:</t>
  </si>
  <si>
    <t xml:space="preserve"> </t>
  </si>
  <si>
    <t>Marge</t>
  </si>
  <si>
    <t xml:space="preserve">                        REPUBLIQUE ET CANTON DE GENEVE</t>
  </si>
  <si>
    <t xml:space="preserve">                        Département du territoire</t>
  </si>
  <si>
    <t xml:space="preserve">                        Office cantonal du logement et de la planification foncière</t>
  </si>
  <si>
    <t>Autre</t>
  </si>
  <si>
    <t xml:space="preserve">A - Calcul du loyer théorique maximal avant travaux </t>
  </si>
  <si>
    <t>Charges intérêt hypothécaire</t>
  </si>
  <si>
    <t>B - Calcul de la hausse théorique maximale après travaux</t>
  </si>
  <si>
    <t>Fonds propres (FP)</t>
  </si>
  <si>
    <t>Fonds étrangers (FE)</t>
  </si>
  <si>
    <t>Date d'acquisition</t>
  </si>
  <si>
    <t>Date dépôt de la demande</t>
  </si>
  <si>
    <t>D - Détermination du prix de vente maximum</t>
  </si>
  <si>
    <t>LDTR (L 5 20): Formulaire en cas d'absence de loyer avant travaux. (art. 10, 11 et 12, LDTR).</t>
  </si>
  <si>
    <t>C = [A+B] Calcul du 1er loyer au sens de la LDTR (art. 10 al.1 et 11 LDTR).</t>
  </si>
  <si>
    <t>20.09.2017 *  / ISPC</t>
  </si>
  <si>
    <t>*Date de l'inscription au Registre Foncier voir OCSTAT Genève</t>
  </si>
  <si>
    <t>**Date de l'analyse du dossier LDTR</t>
  </si>
  <si>
    <t>Marge de vente</t>
  </si>
  <si>
    <t>Montant selon justificatif, (estimation de la chambre des notaires)</t>
  </si>
  <si>
    <t>Loyer théorique annuel/pièce</t>
  </si>
  <si>
    <t>loyer avant travaux</t>
  </si>
  <si>
    <t>Justificatif, 0.2% en moyenne, 0.1% PP (particulier)</t>
  </si>
  <si>
    <t>Loyer net théorique annuel</t>
  </si>
  <si>
    <t>Soit:loyer net théorique annuel/pièce</t>
  </si>
  <si>
    <t>FP*ISPC   (ISPC CH)</t>
  </si>
  <si>
    <t>Financement (justificatif à l'appui)</t>
  </si>
  <si>
    <t>Loyer net théorique/3,25%(Taux OFL+2%)</t>
  </si>
  <si>
    <t>FP*ISPC*3,25%</t>
  </si>
  <si>
    <t>01.10.2025**   / ISPC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</si>
</sst>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&quot;fr.&quot;\ #,##0;&quot;fr.&quot;\ \-#,##0"/>
    <numFmt numFmtId="165" formatCode="&quot;fr.&quot;\ #,##0"/>
    <numFmt numFmtId="166" formatCode="0.0%"/>
    <numFmt numFmtId="167" formatCode="_ * #,##0_ ;_ * \-#,##0_ ;_ * &quot;-&quot;??_ ;_ @_ "/>
    <numFmt numFmtId="168" formatCode="0.0"/>
    <numFmt numFmtId="169" formatCode="#,##0_ ;\-#,##0\ "/>
    <numFmt numFmtId="170" formatCode="0.000%"/>
  </numFmts>
  <fonts count="24" x14ac:knownFonts="1">
    <font>
      <sz val="1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6"/>
      <color theme="1"/>
      <name val="Arial"/>
      <family val="2"/>
    </font>
    <font>
      <i/>
      <sz val="8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rgb="FF0070C0"/>
      <name val="Arial"/>
      <family val="2"/>
    </font>
    <font>
      <i/>
      <sz val="8"/>
      <name val="Arial"/>
      <family val="2"/>
    </font>
    <font>
      <u/>
      <sz val="9"/>
      <color theme="1"/>
      <name val="Arial"/>
      <family val="2"/>
    </font>
    <font>
      <sz val="11"/>
      <color rgb="FFFF000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3" fillId="0" borderId="4" xfId="0" applyFont="1" applyBorder="1"/>
    <xf numFmtId="0" fontId="3" fillId="0" borderId="7" xfId="0" applyFont="1" applyBorder="1"/>
    <xf numFmtId="0" fontId="0" fillId="0" borderId="0" xfId="0" applyFill="1" applyBorder="1" applyProtection="1"/>
    <xf numFmtId="0" fontId="3" fillId="0" borderId="4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0" fontId="3" fillId="0" borderId="0" xfId="0" applyNumberFormat="1" applyFont="1" applyBorder="1"/>
    <xf numFmtId="0" fontId="3" fillId="0" borderId="10" xfId="0" applyFont="1" applyBorder="1"/>
    <xf numFmtId="0" fontId="3" fillId="0" borderId="6" xfId="0" applyFont="1" applyBorder="1"/>
    <xf numFmtId="0" fontId="2" fillId="0" borderId="4" xfId="0" applyFont="1" applyBorder="1"/>
    <xf numFmtId="0" fontId="2" fillId="0" borderId="0" xfId="0" applyFont="1" applyBorder="1"/>
    <xf numFmtId="0" fontId="3" fillId="3" borderId="4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Protection="1"/>
    <xf numFmtId="0" fontId="12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" fontId="3" fillId="0" borderId="0" xfId="0" applyNumberFormat="1" applyFont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7" fontId="3" fillId="0" borderId="0" xfId="2" applyNumberFormat="1" applyFont="1" applyFill="1" applyAlignment="1" applyProtection="1">
      <alignment horizontal="right" vertical="center"/>
    </xf>
    <xf numFmtId="167" fontId="3" fillId="0" borderId="0" xfId="2" applyNumberFormat="1" applyFont="1" applyFill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9" fontId="4" fillId="4" borderId="11" xfId="0" applyNumberFormat="1" applyFont="1" applyFill="1" applyBorder="1" applyAlignment="1" applyProtection="1">
      <alignment horizontal="right" vertical="center"/>
      <protection locked="0"/>
    </xf>
    <xf numFmtId="9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167" fontId="3" fillId="0" borderId="0" xfId="0" applyNumberFormat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10" fontId="4" fillId="4" borderId="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1" fontId="3" fillId="0" borderId="0" xfId="2" applyNumberFormat="1" applyFont="1" applyFill="1" applyAlignment="1" applyProtection="1">
      <alignment vertical="center"/>
    </xf>
    <xf numFmtId="167" fontId="3" fillId="0" borderId="0" xfId="2" applyNumberFormat="1" applyFont="1" applyFill="1" applyBorder="1" applyAlignment="1" applyProtection="1">
      <alignment vertical="center"/>
    </xf>
    <xf numFmtId="0" fontId="3" fillId="0" borderId="0" xfId="0" quotePrefix="1" applyFont="1" applyFill="1" applyAlignment="1" applyProtection="1">
      <alignment horizontal="right" vertical="center"/>
    </xf>
    <xf numFmtId="10" fontId="4" fillId="4" borderId="1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0" fillId="0" borderId="0" xfId="0" applyFont="1" applyFill="1" applyBorder="1" applyAlignment="1">
      <alignment vertical="center"/>
    </xf>
    <xf numFmtId="0" fontId="18" fillId="0" borderId="0" xfId="4" applyFont="1" applyBorder="1" applyAlignment="1" applyProtection="1">
      <alignment horizontal="left" vertical="center"/>
    </xf>
    <xf numFmtId="168" fontId="4" fillId="4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</xf>
    <xf numFmtId="167" fontId="20" fillId="0" borderId="0" xfId="2" applyNumberFormat="1" applyFont="1" applyFill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67" fontId="3" fillId="3" borderId="0" xfId="2" quotePrefix="1" applyNumberFormat="1" applyFont="1" applyFill="1" applyBorder="1" applyAlignment="1" applyProtection="1">
      <alignment horizontal="right" vertical="center"/>
    </xf>
    <xf numFmtId="0" fontId="3" fillId="0" borderId="0" xfId="0" quotePrefix="1" applyFont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9" xfId="0" applyFont="1" applyFill="1" applyBorder="1" applyAlignment="1" applyProtection="1">
      <alignment horizontal="left" vertical="center"/>
    </xf>
    <xf numFmtId="165" fontId="2" fillId="3" borderId="0" xfId="0" applyNumberFormat="1" applyFont="1" applyFill="1" applyBorder="1"/>
    <xf numFmtId="165" fontId="11" fillId="3" borderId="0" xfId="0" applyNumberFormat="1" applyFont="1" applyFill="1" applyBorder="1"/>
    <xf numFmtId="0" fontId="8" fillId="3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10" fillId="3" borderId="0" xfId="0" applyFont="1" applyFill="1" applyBorder="1" applyAlignment="1">
      <alignment horizontal="left" vertical="center"/>
    </xf>
    <xf numFmtId="0" fontId="3" fillId="3" borderId="7" xfId="0" applyFont="1" applyFill="1" applyBorder="1"/>
    <xf numFmtId="0" fontId="9" fillId="3" borderId="0" xfId="0" applyFont="1" applyFill="1" applyBorder="1"/>
    <xf numFmtId="0" fontId="5" fillId="0" borderId="0" xfId="0" quotePrefix="1" applyFont="1" applyAlignment="1" applyProtection="1">
      <alignment vertical="center"/>
    </xf>
    <xf numFmtId="0" fontId="10" fillId="3" borderId="4" xfId="0" applyFont="1" applyFill="1" applyBorder="1" applyAlignment="1" applyProtection="1">
      <alignment horizontal="center"/>
    </xf>
    <xf numFmtId="14" fontId="3" fillId="0" borderId="0" xfId="0" applyNumberFormat="1" applyFont="1" applyBorder="1" applyAlignment="1">
      <alignment horizontal="left" vertical="top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4" fontId="3" fillId="0" borderId="0" xfId="0" applyNumberFormat="1" applyFont="1" applyBorder="1" applyAlignment="1">
      <alignment horizontal="left" vertical="top" wrapText="1"/>
    </xf>
    <xf numFmtId="9" fontId="3" fillId="0" borderId="0" xfId="0" applyNumberFormat="1" applyFont="1"/>
    <xf numFmtId="9" fontId="3" fillId="0" borderId="0" xfId="0" applyNumberFormat="1" applyFont="1" applyBorder="1"/>
    <xf numFmtId="1" fontId="3" fillId="0" borderId="0" xfId="0" applyNumberFormat="1" applyFont="1" applyBorder="1"/>
    <xf numFmtId="0" fontId="3" fillId="0" borderId="7" xfId="0" applyFont="1" applyFill="1" applyBorder="1"/>
    <xf numFmtId="0" fontId="21" fillId="0" borderId="7" xfId="0" applyFont="1" applyBorder="1"/>
    <xf numFmtId="0" fontId="21" fillId="0" borderId="4" xfId="0" applyFont="1" applyBorder="1"/>
    <xf numFmtId="0" fontId="10" fillId="0" borderId="0" xfId="0" applyFont="1"/>
    <xf numFmtId="10" fontId="4" fillId="4" borderId="7" xfId="3" applyNumberFormat="1" applyFont="1" applyFill="1" applyBorder="1" applyAlignment="1" applyProtection="1">
      <alignment horizontal="right" vertical="center"/>
      <protection locked="0"/>
    </xf>
    <xf numFmtId="10" fontId="3" fillId="4" borderId="1" xfId="0" applyNumberFormat="1" applyFont="1" applyFill="1" applyBorder="1"/>
    <xf numFmtId="9" fontId="3" fillId="4" borderId="1" xfId="0" applyNumberFormat="1" applyFont="1" applyFill="1" applyBorder="1"/>
    <xf numFmtId="168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/>
    <xf numFmtId="0" fontId="2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center"/>
    </xf>
    <xf numFmtId="3" fontId="16" fillId="3" borderId="1" xfId="0" applyNumberFormat="1" applyFont="1" applyFill="1" applyBorder="1" applyAlignment="1" applyProtection="1">
      <alignment horizontal="right" vertical="center"/>
      <protection locked="0"/>
    </xf>
    <xf numFmtId="10" fontId="4" fillId="3" borderId="4" xfId="3" applyNumberFormat="1" applyFont="1" applyFill="1" applyBorder="1" applyAlignment="1" applyProtection="1">
      <alignment horizontal="right" vertical="center"/>
      <protection locked="0"/>
    </xf>
    <xf numFmtId="10" fontId="3" fillId="3" borderId="4" xfId="3" applyNumberFormat="1" applyFont="1" applyFill="1" applyBorder="1" applyAlignment="1">
      <alignment vertical="center"/>
    </xf>
    <xf numFmtId="169" fontId="3" fillId="0" borderId="0" xfId="0" applyNumberFormat="1" applyFont="1" applyFill="1" applyAlignment="1" applyProtection="1">
      <alignment horizontal="right" vertical="center"/>
    </xf>
    <xf numFmtId="9" fontId="3" fillId="3" borderId="1" xfId="0" applyNumberFormat="1" applyFont="1" applyFill="1" applyBorder="1" applyProtection="1"/>
    <xf numFmtId="0" fontId="15" fillId="0" borderId="4" xfId="0" applyFont="1" applyBorder="1" applyAlignment="1">
      <alignment horizontal="center" vertical="center"/>
    </xf>
    <xf numFmtId="10" fontId="3" fillId="3" borderId="1" xfId="0" applyNumberFormat="1" applyFont="1" applyFill="1" applyBorder="1" applyProtection="1"/>
    <xf numFmtId="166" fontId="3" fillId="3" borderId="0" xfId="0" applyNumberFormat="1" applyFont="1" applyFill="1" applyBorder="1"/>
    <xf numFmtId="164" fontId="3" fillId="0" borderId="0" xfId="2" applyNumberFormat="1" applyFont="1" applyFill="1" applyBorder="1" applyAlignment="1" applyProtection="1">
      <alignment horizontal="right" vertical="center"/>
    </xf>
    <xf numFmtId="164" fontId="3" fillId="4" borderId="0" xfId="0" applyNumberFormat="1" applyFont="1" applyFill="1" applyBorder="1"/>
    <xf numFmtId="165" fontId="5" fillId="0" borderId="7" xfId="0" applyNumberFormat="1" applyFont="1" applyBorder="1"/>
    <xf numFmtId="165" fontId="3" fillId="0" borderId="0" xfId="0" applyNumberFormat="1" applyFont="1" applyBorder="1"/>
    <xf numFmtId="165" fontId="3" fillId="4" borderId="0" xfId="0" applyNumberFormat="1" applyFont="1" applyFill="1" applyBorder="1"/>
    <xf numFmtId="0" fontId="10" fillId="4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164" fontId="3" fillId="0" borderId="0" xfId="2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right" vertical="center"/>
    </xf>
    <xf numFmtId="0" fontId="10" fillId="4" borderId="4" xfId="0" applyFont="1" applyFill="1" applyBorder="1" applyAlignment="1" applyProtection="1">
      <alignment horizontal="center"/>
    </xf>
    <xf numFmtId="0" fontId="22" fillId="4" borderId="4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164" fontId="3" fillId="0" borderId="12" xfId="2" applyNumberFormat="1" applyFont="1" applyFill="1" applyBorder="1" applyAlignment="1" applyProtection="1">
      <alignment horizontal="right" vertical="center"/>
    </xf>
    <xf numFmtId="165" fontId="3" fillId="3" borderId="0" xfId="0" applyNumberFormat="1" applyFont="1" applyFill="1" applyBorder="1" applyProtection="1"/>
    <xf numFmtId="0" fontId="11" fillId="0" borderId="4" xfId="0" applyFont="1" applyBorder="1"/>
    <xf numFmtId="165" fontId="9" fillId="3" borderId="7" xfId="0" applyNumberFormat="1" applyFont="1" applyFill="1" applyBorder="1" applyAlignment="1" applyProtection="1">
      <alignment horizontal="right" vertical="center"/>
      <protection locked="0"/>
    </xf>
    <xf numFmtId="165" fontId="9" fillId="3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164" fontId="5" fillId="3" borderId="4" xfId="2" quotePrefix="1" applyNumberFormat="1" applyFont="1" applyFill="1" applyBorder="1" applyAlignment="1" applyProtection="1">
      <alignment horizontal="right" vertical="center"/>
    </xf>
    <xf numFmtId="164" fontId="5" fillId="0" borderId="0" xfId="2" quotePrefix="1" applyNumberFormat="1" applyFont="1" applyFill="1" applyBorder="1" applyAlignment="1" applyProtection="1">
      <alignment horizontal="right" vertical="center"/>
    </xf>
    <xf numFmtId="165" fontId="5" fillId="3" borderId="0" xfId="0" applyNumberFormat="1" applyFont="1" applyFill="1" applyBorder="1" applyProtection="1"/>
    <xf numFmtId="0" fontId="5" fillId="0" borderId="0" xfId="0" applyFont="1" applyBorder="1"/>
    <xf numFmtId="0" fontId="23" fillId="4" borderId="4" xfId="0" applyFont="1" applyFill="1" applyBorder="1"/>
    <xf numFmtId="1" fontId="3" fillId="0" borderId="7" xfId="0" applyNumberFormat="1" applyFont="1" applyBorder="1" applyAlignment="1">
      <alignment horizontal="center" vertical="center"/>
    </xf>
    <xf numFmtId="170" fontId="4" fillId="0" borderId="0" xfId="3" applyNumberFormat="1" applyFont="1" applyFill="1" applyAlignment="1" applyProtection="1">
      <alignment horizontal="right" vertical="center"/>
    </xf>
    <xf numFmtId="170" fontId="3" fillId="0" borderId="5" xfId="3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</cellXfs>
  <cellStyles count="5">
    <cellStyle name="Lien hypertexte" xfId="4" builtinId="8"/>
    <cellStyle name="Milliers" xfId="2" builtinId="3"/>
    <cellStyle name="Normal" xfId="0" builtinId="0"/>
    <cellStyle name="Normal 3" xfId="1" xr:uid="{00000000-0005-0000-0000-000003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32996</xdr:colOff>
      <xdr:row>0</xdr:row>
      <xdr:rowOff>0</xdr:rowOff>
    </xdr:from>
    <xdr:to>
      <xdr:col>1</xdr:col>
      <xdr:colOff>476300</xdr:colOff>
      <xdr:row>2</xdr:row>
      <xdr:rowOff>158268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47" y="0"/>
          <a:ext cx="443304" cy="618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.ch/legislation/rsg/f/rsg_i4_05p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abSelected="1" zoomScale="175" zoomScaleNormal="175" workbookViewId="0">
      <selection activeCell="H32" sqref="H32"/>
    </sheetView>
  </sheetViews>
  <sheetFormatPr baseColWidth="10" defaultColWidth="11.375" defaultRowHeight="10.9" x14ac:dyDescent="0.2"/>
  <cols>
    <col min="1" max="1" width="1.875" style="1" customWidth="1"/>
    <col min="2" max="2" width="24.75" style="1" customWidth="1"/>
    <col min="3" max="4" width="16.75" style="1" customWidth="1"/>
    <col min="5" max="5" width="15.25" style="1" customWidth="1"/>
    <col min="6" max="6" width="16.25" style="1" customWidth="1"/>
    <col min="7" max="7" width="12.75" style="1" customWidth="1"/>
    <col min="8" max="16384" width="11.375" style="1"/>
  </cols>
  <sheetData>
    <row r="1" spans="1:7" ht="23.3" x14ac:dyDescent="0.35">
      <c r="A1"/>
      <c r="B1" s="1" t="s">
        <v>51</v>
      </c>
      <c r="C1" s="23"/>
      <c r="G1" s="22" t="s">
        <v>7</v>
      </c>
    </row>
    <row r="2" spans="1:7" ht="12.9" x14ac:dyDescent="0.2">
      <c r="A2"/>
      <c r="B2" s="1" t="s">
        <v>52</v>
      </c>
      <c r="C2" s="24"/>
      <c r="G2" s="26">
        <v>46143</v>
      </c>
    </row>
    <row r="3" spans="1:7" ht="12.9" x14ac:dyDescent="0.2">
      <c r="A3"/>
      <c r="B3" s="3" t="s">
        <v>53</v>
      </c>
      <c r="C3" s="25"/>
    </row>
    <row r="5" spans="1:7" s="86" customFormat="1" ht="14.1" customHeight="1" x14ac:dyDescent="0.2">
      <c r="A5" s="135" t="s">
        <v>63</v>
      </c>
      <c r="B5" s="136"/>
      <c r="C5" s="136"/>
      <c r="D5" s="136"/>
      <c r="E5" s="136"/>
      <c r="F5" s="136"/>
      <c r="G5" s="137"/>
    </row>
    <row r="7" spans="1:7" ht="11.25" customHeight="1" x14ac:dyDescent="0.2">
      <c r="A7" s="2"/>
      <c r="B7" s="72" t="s">
        <v>47</v>
      </c>
      <c r="C7" s="83"/>
      <c r="D7" s="5"/>
      <c r="E7" s="16"/>
      <c r="F7" s="83" t="s">
        <v>35</v>
      </c>
      <c r="G7" s="83" t="s">
        <v>5</v>
      </c>
    </row>
    <row r="8" spans="1:7" ht="11.25" customHeight="1" x14ac:dyDescent="0.2">
      <c r="A8" s="2"/>
      <c r="B8" s="17" t="s">
        <v>48</v>
      </c>
      <c r="C8" s="7"/>
      <c r="D8" s="4"/>
      <c r="E8" s="16"/>
      <c r="F8" s="17" t="s">
        <v>2</v>
      </c>
      <c r="G8" s="85"/>
    </row>
    <row r="9" spans="1:7" ht="11.25" customHeight="1" x14ac:dyDescent="0.2">
      <c r="A9" s="2"/>
      <c r="B9" s="72" t="s">
        <v>0</v>
      </c>
      <c r="C9" s="72">
        <v>3</v>
      </c>
      <c r="D9" s="2"/>
      <c r="E9" s="16"/>
      <c r="F9" s="72" t="s">
        <v>6</v>
      </c>
      <c r="G9" s="84"/>
    </row>
    <row r="10" spans="1:7" ht="11.25" customHeight="1" x14ac:dyDescent="0.2">
      <c r="A10" s="2"/>
      <c r="B10" s="17" t="s">
        <v>1</v>
      </c>
      <c r="C10" s="17"/>
      <c r="D10" s="2"/>
      <c r="E10" s="16"/>
      <c r="F10" s="17" t="s">
        <v>4</v>
      </c>
      <c r="G10" s="15"/>
    </row>
    <row r="11" spans="1:7" ht="11.25" customHeight="1" x14ac:dyDescent="0.2">
      <c r="A11" s="2"/>
      <c r="B11" s="17" t="s">
        <v>3</v>
      </c>
      <c r="C11" s="17">
        <v>5</v>
      </c>
      <c r="D11" s="82"/>
      <c r="E11" s="16"/>
      <c r="F11" s="4" t="s">
        <v>54</v>
      </c>
      <c r="G11" s="15"/>
    </row>
    <row r="12" spans="1:7" ht="11.25" customHeight="1" x14ac:dyDescent="0.2">
      <c r="A12" s="2"/>
      <c r="B12" s="72" t="s">
        <v>38</v>
      </c>
      <c r="C12" s="72"/>
      <c r="D12" s="127" t="s">
        <v>37</v>
      </c>
      <c r="E12" s="16" t="s">
        <v>49</v>
      </c>
      <c r="F12" s="1" t="s">
        <v>49</v>
      </c>
      <c r="G12" s="16"/>
    </row>
    <row r="13" spans="1:7" ht="11.25" customHeight="1" x14ac:dyDescent="0.3">
      <c r="A13" s="2"/>
      <c r="B13" s="2"/>
      <c r="C13" s="2"/>
      <c r="D13" s="10"/>
      <c r="E13" s="2"/>
      <c r="F13" s="2"/>
      <c r="G13" s="2"/>
    </row>
    <row r="14" spans="1:7" s="67" customFormat="1" ht="13.45" customHeight="1" x14ac:dyDescent="0.2">
      <c r="A14" s="66"/>
      <c r="B14" s="130" t="s">
        <v>55</v>
      </c>
      <c r="C14" s="131"/>
      <c r="D14" s="131"/>
      <c r="E14" s="131"/>
      <c r="F14" s="131"/>
      <c r="G14" s="132"/>
    </row>
    <row r="15" spans="1:7" s="67" customFormat="1" ht="11.25" customHeight="1" x14ac:dyDescent="0.2">
      <c r="A15" s="66"/>
      <c r="B15" s="77"/>
      <c r="C15" s="77"/>
      <c r="D15" s="77"/>
      <c r="E15" s="77"/>
      <c r="F15" s="77"/>
      <c r="G15" s="77"/>
    </row>
    <row r="16" spans="1:7" ht="11.25" customHeight="1" x14ac:dyDescent="0.2">
      <c r="A16" s="11"/>
      <c r="B16" s="117" t="s">
        <v>76</v>
      </c>
      <c r="C16" s="4"/>
      <c r="D16" s="100"/>
      <c r="E16" s="126" t="s">
        <v>24</v>
      </c>
      <c r="F16" s="92"/>
      <c r="G16" s="92"/>
    </row>
    <row r="17" spans="1:7" x14ac:dyDescent="0.2">
      <c r="A17" s="2"/>
      <c r="B17" s="27" t="s">
        <v>31</v>
      </c>
      <c r="C17" s="28"/>
      <c r="D17" s="103">
        <v>500000</v>
      </c>
      <c r="E17" s="1" t="s">
        <v>42</v>
      </c>
    </row>
    <row r="18" spans="1:7" ht="12.25" customHeight="1" x14ac:dyDescent="0.2">
      <c r="B18" s="2" t="s">
        <v>8</v>
      </c>
      <c r="C18" s="81">
        <v>0.04</v>
      </c>
      <c r="D18" s="104">
        <f>SUM(C18*D17)</f>
        <v>20000</v>
      </c>
      <c r="E18" s="33" t="s">
        <v>69</v>
      </c>
      <c r="F18" s="59"/>
    </row>
    <row r="19" spans="1:7" x14ac:dyDescent="0.2">
      <c r="A19" s="2"/>
      <c r="B19" s="5" t="s">
        <v>23</v>
      </c>
      <c r="C19" s="5"/>
      <c r="D19" s="105">
        <f>SUM(D17:D18)</f>
        <v>520000</v>
      </c>
      <c r="E19" s="5"/>
      <c r="F19" s="5"/>
      <c r="G19" s="5"/>
    </row>
    <row r="20" spans="1:7" x14ac:dyDescent="0.2">
      <c r="A20" s="8"/>
      <c r="B20" s="2" t="s">
        <v>60</v>
      </c>
      <c r="C20" s="76" t="s">
        <v>65</v>
      </c>
      <c r="D20" s="90">
        <v>100.9</v>
      </c>
      <c r="E20" s="1" t="s">
        <v>66</v>
      </c>
      <c r="F20" s="79"/>
      <c r="G20" s="76"/>
    </row>
    <row r="21" spans="1:7" ht="11.25" customHeight="1" x14ac:dyDescent="0.2">
      <c r="A21" s="8"/>
      <c r="B21" s="2" t="s">
        <v>61</v>
      </c>
      <c r="C21" s="76" t="s">
        <v>79</v>
      </c>
      <c r="D21" s="91">
        <v>106</v>
      </c>
      <c r="E21" s="1" t="s">
        <v>67</v>
      </c>
    </row>
    <row r="22" spans="1:7" ht="11.25" customHeight="1" x14ac:dyDescent="0.2">
      <c r="A22" s="8"/>
      <c r="B22" s="2" t="s">
        <v>28</v>
      </c>
      <c r="C22" s="12">
        <f>SUM(D21/D20)</f>
        <v>1.0505450941526262</v>
      </c>
      <c r="D22" s="102">
        <f>SUM(C22-100%)</f>
        <v>5.0545094152626202E-2</v>
      </c>
      <c r="E22" s="1" t="s">
        <v>30</v>
      </c>
    </row>
    <row r="23" spans="1:7" ht="11.25" customHeight="1" x14ac:dyDescent="0.2">
      <c r="A23" s="8"/>
      <c r="B23" s="1" t="s">
        <v>58</v>
      </c>
      <c r="C23" s="89">
        <v>0.8</v>
      </c>
      <c r="D23" s="106">
        <f>SUM(C23*D19)</f>
        <v>416000</v>
      </c>
    </row>
    <row r="24" spans="1:7" ht="11.25" customHeight="1" x14ac:dyDescent="0.2">
      <c r="A24" s="2"/>
      <c r="B24" s="1" t="s">
        <v>27</v>
      </c>
      <c r="C24" s="80"/>
      <c r="D24" s="106">
        <f>SUM(C22*D23)</f>
        <v>437026.75916749251</v>
      </c>
      <c r="E24" s="1" t="s">
        <v>75</v>
      </c>
    </row>
    <row r="25" spans="1:7" ht="11.25" customHeight="1" x14ac:dyDescent="0.2">
      <c r="B25" s="2" t="s">
        <v>59</v>
      </c>
      <c r="C25" s="89">
        <v>0.2</v>
      </c>
      <c r="D25" s="106">
        <f>SUM(C25*D19)</f>
        <v>104000</v>
      </c>
      <c r="E25" s="1" t="s">
        <v>33</v>
      </c>
    </row>
    <row r="26" spans="1:7" ht="11.25" customHeight="1" x14ac:dyDescent="0.2">
      <c r="D26" s="2"/>
      <c r="E26" s="35" t="s">
        <v>25</v>
      </c>
      <c r="F26" s="39"/>
      <c r="G26" s="87">
        <v>1.2500000000000001E-2</v>
      </c>
    </row>
    <row r="27" spans="1:7" ht="11.25" customHeight="1" x14ac:dyDescent="0.2">
      <c r="D27" s="2"/>
      <c r="F27" s="29" t="s">
        <v>26</v>
      </c>
      <c r="G27" s="96">
        <v>0.02</v>
      </c>
    </row>
    <row r="28" spans="1:7" ht="11.25" customHeight="1" x14ac:dyDescent="0.2">
      <c r="B28" s="2" t="s">
        <v>29</v>
      </c>
      <c r="C28" s="88">
        <f>SUM(G26:G27)</f>
        <v>3.2500000000000001E-2</v>
      </c>
      <c r="D28" s="106">
        <f>SUM(D24*G28)</f>
        <v>14203.369672943507</v>
      </c>
      <c r="E28" s="46" t="s">
        <v>78</v>
      </c>
      <c r="F28" s="44" t="s">
        <v>20</v>
      </c>
      <c r="G28" s="97">
        <f>SUM(G26:G27)</f>
        <v>3.2500000000000001E-2</v>
      </c>
    </row>
    <row r="29" spans="1:7" ht="11.25" customHeight="1" x14ac:dyDescent="0.2">
      <c r="A29" s="2"/>
      <c r="B29" s="1" t="s">
        <v>56</v>
      </c>
      <c r="C29" s="88">
        <f>SUM(G26)</f>
        <v>1.2500000000000001E-2</v>
      </c>
      <c r="D29" s="106">
        <f>SUM(D25*G26)</f>
        <v>1300</v>
      </c>
      <c r="E29" s="1" t="s">
        <v>34</v>
      </c>
      <c r="F29" s="2"/>
      <c r="G29" s="2"/>
    </row>
    <row r="30" spans="1:7" ht="11.25" customHeight="1" x14ac:dyDescent="0.2">
      <c r="A30" s="11"/>
      <c r="B30" s="1" t="s">
        <v>39</v>
      </c>
      <c r="D30" s="107">
        <v>6500</v>
      </c>
      <c r="E30" s="1" t="s">
        <v>32</v>
      </c>
      <c r="F30" s="2"/>
      <c r="G30" s="2"/>
    </row>
    <row r="31" spans="1:7" ht="11.25" customHeight="1" x14ac:dyDescent="0.2">
      <c r="A31" s="11"/>
      <c r="B31" s="1" t="s">
        <v>22</v>
      </c>
      <c r="D31" s="107">
        <v>7500</v>
      </c>
      <c r="E31" s="1" t="s">
        <v>72</v>
      </c>
      <c r="F31" s="2"/>
      <c r="G31" s="2"/>
    </row>
    <row r="32" spans="1:7" ht="11.25" customHeight="1" x14ac:dyDescent="0.2">
      <c r="E32" s="2"/>
      <c r="F32" s="2"/>
      <c r="G32" s="2"/>
    </row>
    <row r="33" spans="1:9" ht="11.25" customHeight="1" x14ac:dyDescent="0.2">
      <c r="A33" s="11"/>
      <c r="B33" s="27" t="s">
        <v>41</v>
      </c>
      <c r="C33" s="68"/>
      <c r="D33" s="118">
        <f>SUM(D28:D31)</f>
        <v>29503.369672943507</v>
      </c>
      <c r="E33" s="1" t="s">
        <v>71</v>
      </c>
    </row>
    <row r="34" spans="1:9" ht="11.25" customHeight="1" x14ac:dyDescent="0.2">
      <c r="A34" s="2"/>
      <c r="B34" s="27" t="s">
        <v>70</v>
      </c>
      <c r="C34" s="68"/>
      <c r="D34" s="119">
        <f>IF(D33/C11&gt;9310,9309,D33/C11)</f>
        <v>5900.6739345887017</v>
      </c>
      <c r="E34" s="3"/>
    </row>
    <row r="35" spans="1:9" ht="11.25" customHeight="1" x14ac:dyDescent="0.2">
      <c r="A35" s="11"/>
    </row>
    <row r="36" spans="1:9" ht="11.25" customHeight="1" x14ac:dyDescent="0.2">
      <c r="A36" s="2"/>
      <c r="B36" s="60" t="s">
        <v>21</v>
      </c>
      <c r="C36" s="61"/>
      <c r="D36" s="95">
        <v>3724</v>
      </c>
      <c r="E36" s="57" t="s">
        <v>43</v>
      </c>
      <c r="H36" s="3"/>
    </row>
    <row r="37" spans="1:9" ht="25" customHeight="1" x14ac:dyDescent="0.2">
      <c r="A37" s="2"/>
      <c r="B37" s="134" t="str">
        <f>IF(D33/C11&gt;9310,"Pour autant que les pièces probantes soient validées, le département pourrait renoncer à fixer le loyer, si celui-ci dépasse de 2,5 fois le loyer répondant aux besoins prépondérants de la population. (Art.10, alinéa 2 l. b LDTR). Ne pas compléter B et C."," ")</f>
        <v xml:space="preserve"> </v>
      </c>
      <c r="C37" s="134"/>
      <c r="D37" s="134"/>
      <c r="E37" s="134"/>
      <c r="F37" s="134"/>
      <c r="G37" s="134"/>
    </row>
    <row r="38" spans="1:9" ht="13.45" customHeight="1" x14ac:dyDescent="0.2">
      <c r="A38" s="2"/>
      <c r="B38" s="120" t="s">
        <v>57</v>
      </c>
      <c r="C38" s="108"/>
      <c r="D38" s="108"/>
      <c r="E38" s="108"/>
      <c r="F38" s="108"/>
      <c r="G38" s="109"/>
    </row>
    <row r="39" spans="1:9" ht="11.25" customHeight="1" x14ac:dyDescent="0.2">
      <c r="A39" s="2"/>
      <c r="B39" s="78"/>
      <c r="C39" s="71"/>
      <c r="D39" s="71"/>
      <c r="E39" s="71"/>
      <c r="F39" s="71"/>
      <c r="G39" s="71"/>
    </row>
    <row r="40" spans="1:9" x14ac:dyDescent="0.2">
      <c r="A40" s="2"/>
      <c r="B40" s="27" t="s">
        <v>9</v>
      </c>
      <c r="C40" s="28"/>
      <c r="D40" s="110">
        <v>150000</v>
      </c>
      <c r="E40" s="30"/>
      <c r="F40" s="54"/>
      <c r="G40" s="54"/>
    </row>
    <row r="41" spans="1:9" ht="11.25" customHeight="1" thickBot="1" x14ac:dyDescent="0.25">
      <c r="A41" s="2"/>
      <c r="B41" s="27" t="s">
        <v>40</v>
      </c>
      <c r="C41" s="31"/>
      <c r="D41" s="32">
        <v>0.7</v>
      </c>
      <c r="E41" s="33"/>
      <c r="F41" s="59"/>
      <c r="G41" s="59"/>
    </row>
    <row r="42" spans="1:9" x14ac:dyDescent="0.2">
      <c r="A42" s="2"/>
      <c r="B42" s="34" t="s">
        <v>10</v>
      </c>
      <c r="C42" s="35"/>
      <c r="D42" s="111">
        <f>D40*D41</f>
        <v>105000</v>
      </c>
      <c r="E42" s="36"/>
      <c r="F42" s="34"/>
      <c r="G42" s="34"/>
    </row>
    <row r="43" spans="1:9" s="65" customFormat="1" ht="11.25" customHeight="1" x14ac:dyDescent="0.2">
      <c r="A43" s="64"/>
      <c r="B43" s="37"/>
      <c r="C43" s="38"/>
      <c r="D43" s="35"/>
      <c r="E43" s="35"/>
      <c r="F43" s="39" t="s">
        <v>11</v>
      </c>
      <c r="G43" s="40">
        <f>SUM(G26)</f>
        <v>1.2500000000000001E-2</v>
      </c>
    </row>
    <row r="44" spans="1:9" ht="14.95" customHeight="1" x14ac:dyDescent="0.2">
      <c r="A44" s="2"/>
      <c r="B44" s="41" t="s">
        <v>12</v>
      </c>
      <c r="C44" s="41"/>
      <c r="D44" s="110">
        <f>D42*G44</f>
        <v>918.75000000000011</v>
      </c>
      <c r="E44" s="42"/>
      <c r="F44" s="39" t="s">
        <v>13</v>
      </c>
      <c r="G44" s="128">
        <f>(G43+0.5%)/2</f>
        <v>8.7500000000000008E-3</v>
      </c>
    </row>
    <row r="45" spans="1:9" ht="12.1" customHeight="1" x14ac:dyDescent="0.2">
      <c r="A45" s="2"/>
      <c r="B45" s="41" t="s">
        <v>14</v>
      </c>
      <c r="C45" s="41"/>
      <c r="D45" s="110">
        <f>D42*G45</f>
        <v>5250</v>
      </c>
      <c r="E45" s="30"/>
      <c r="F45" s="39" t="s">
        <v>15</v>
      </c>
      <c r="G45" s="40">
        <v>0.05</v>
      </c>
    </row>
    <row r="46" spans="1:9" ht="11.55" thickBot="1" x14ac:dyDescent="0.25">
      <c r="A46" s="2"/>
      <c r="B46" s="41" t="s">
        <v>16</v>
      </c>
      <c r="C46" s="41"/>
      <c r="D46" s="115">
        <f>D42*G46</f>
        <v>1575</v>
      </c>
      <c r="E46" s="43"/>
      <c r="F46" s="44" t="s">
        <v>17</v>
      </c>
      <c r="G46" s="45">
        <v>1.4999999999999999E-2</v>
      </c>
    </row>
    <row r="47" spans="1:9" x14ac:dyDescent="0.2">
      <c r="A47" s="2"/>
      <c r="B47" s="41" t="s">
        <v>18</v>
      </c>
      <c r="C47" s="41"/>
      <c r="D47" s="98">
        <f>IF(D34=8819,0,SUM(D44:D46))</f>
        <v>7743.75</v>
      </c>
      <c r="E47" s="46" t="s">
        <v>19</v>
      </c>
      <c r="F47" s="44" t="s">
        <v>20</v>
      </c>
      <c r="G47" s="129">
        <f>SUM(G44:G46)</f>
        <v>7.375000000000001E-2</v>
      </c>
      <c r="H47" s="133"/>
      <c r="I47" s="133"/>
    </row>
    <row r="48" spans="1:9" x14ac:dyDescent="0.2">
      <c r="A48" s="2"/>
    </row>
    <row r="49" spans="1:8" ht="12.25" customHeight="1" x14ac:dyDescent="0.2">
      <c r="A49" s="2"/>
      <c r="B49" s="120" t="s">
        <v>64</v>
      </c>
      <c r="C49" s="108"/>
      <c r="D49" s="108"/>
      <c r="E49" s="108"/>
      <c r="F49" s="108"/>
      <c r="G49" s="109"/>
    </row>
    <row r="50" spans="1:8" ht="13.6" x14ac:dyDescent="0.2">
      <c r="A50" s="2"/>
      <c r="B50" s="41"/>
      <c r="C50" s="38"/>
      <c r="D50" s="47"/>
      <c r="E50" s="35"/>
      <c r="F50" s="48"/>
      <c r="G50" s="49"/>
      <c r="H50" s="3"/>
    </row>
    <row r="51" spans="1:8" x14ac:dyDescent="0.2">
      <c r="A51" s="2"/>
      <c r="B51" s="50" t="s">
        <v>44</v>
      </c>
      <c r="C51" s="38"/>
      <c r="D51" s="51">
        <v>5</v>
      </c>
      <c r="E51" s="52"/>
      <c r="F51" s="48"/>
      <c r="G51" s="53">
        <f>G13/D51</f>
        <v>0</v>
      </c>
    </row>
    <row r="52" spans="1:8" x14ac:dyDescent="0.2">
      <c r="A52" s="2"/>
      <c r="B52" s="54" t="s">
        <v>73</v>
      </c>
      <c r="C52" s="38"/>
      <c r="D52" s="122">
        <f>IF(D35&gt;9309,"0",D33+D47)</f>
        <v>37247.119672943503</v>
      </c>
      <c r="E52" s="74"/>
      <c r="F52" s="28"/>
      <c r="G52" s="56"/>
    </row>
    <row r="53" spans="1:8" x14ac:dyDescent="0.2">
      <c r="A53" s="2"/>
      <c r="B53" s="27" t="s">
        <v>74</v>
      </c>
      <c r="C53" s="38"/>
      <c r="D53" s="123">
        <f>IF(D52/D51&gt;9310,9309,D52/D51)</f>
        <v>7449.4239345887008</v>
      </c>
      <c r="E53" s="74"/>
      <c r="F53" s="28"/>
      <c r="G53" s="56"/>
    </row>
    <row r="54" spans="1:8" ht="11.25" customHeight="1" x14ac:dyDescent="0.2">
      <c r="A54" s="2"/>
      <c r="B54" s="27"/>
      <c r="C54" s="27"/>
      <c r="D54" s="55"/>
      <c r="E54" s="56"/>
      <c r="F54" s="28"/>
      <c r="G54" s="56"/>
    </row>
    <row r="55" spans="1:8" ht="11.25" customHeight="1" x14ac:dyDescent="0.2">
      <c r="A55" s="2"/>
      <c r="B55" s="60" t="s">
        <v>21</v>
      </c>
      <c r="C55" s="61"/>
      <c r="D55" s="95">
        <v>3724</v>
      </c>
      <c r="E55" s="57" t="s">
        <v>43</v>
      </c>
      <c r="F55" s="28"/>
      <c r="G55" s="58"/>
    </row>
    <row r="56" spans="1:8" x14ac:dyDescent="0.2">
      <c r="A56" s="2"/>
    </row>
    <row r="57" spans="1:8" ht="25" customHeight="1" x14ac:dyDescent="0.2">
      <c r="B57" s="134" t="str">
        <f>IF(D52/D51&gt;9310,"Pour autant que les pièces probantes soient validées, le loyer net autorisé serait de 9'309 francs/pièce/an. (Art.10, al 2 let. b LDTR)."," ")</f>
        <v xml:space="preserve"> </v>
      </c>
      <c r="C57" s="134"/>
      <c r="D57" s="134"/>
      <c r="E57" s="134"/>
      <c r="F57" s="134"/>
      <c r="G57" s="134"/>
    </row>
    <row r="58" spans="1:8" ht="13.6" x14ac:dyDescent="0.2">
      <c r="B58" s="121" t="s">
        <v>62</v>
      </c>
      <c r="C58" s="112"/>
      <c r="D58" s="113" t="str">
        <f>IF(D12="Non","Non applicable","")</f>
        <v>Non applicable</v>
      </c>
      <c r="E58" s="112"/>
      <c r="F58" s="112"/>
      <c r="G58" s="114"/>
    </row>
    <row r="59" spans="1:8" ht="11.25" customHeight="1" x14ac:dyDescent="0.2">
      <c r="B59" s="93"/>
      <c r="C59" s="75"/>
      <c r="D59" s="94"/>
      <c r="E59" s="94"/>
      <c r="F59" s="94"/>
      <c r="G59" s="94"/>
    </row>
    <row r="60" spans="1:8" ht="11.25" customHeight="1" x14ac:dyDescent="0.2">
      <c r="B60" s="21" t="s">
        <v>46</v>
      </c>
      <c r="C60" s="101">
        <f>G43+2%</f>
        <v>3.2500000000000001E-2</v>
      </c>
      <c r="D60" s="116">
        <f>(D53*D51/C60)</f>
        <v>1146065.2207059539</v>
      </c>
      <c r="E60" s="1" t="s">
        <v>77</v>
      </c>
      <c r="F60" s="2"/>
    </row>
    <row r="61" spans="1:8" x14ac:dyDescent="0.2">
      <c r="B61" s="21" t="s">
        <v>68</v>
      </c>
      <c r="C61" s="99">
        <v>0.18</v>
      </c>
      <c r="D61" s="116">
        <f>D60*C61</f>
        <v>206291.73972707169</v>
      </c>
      <c r="E61" s="1" t="s">
        <v>50</v>
      </c>
      <c r="F61" s="2"/>
    </row>
    <row r="62" spans="1:8" ht="11.25" customHeight="1" x14ac:dyDescent="0.2">
      <c r="B62" s="21" t="s">
        <v>45</v>
      </c>
      <c r="C62" s="21"/>
      <c r="D62" s="124">
        <f>D60+D61</f>
        <v>1352356.9604330256</v>
      </c>
      <c r="E62" s="125"/>
      <c r="F62" s="2"/>
      <c r="G62" s="2"/>
    </row>
    <row r="63" spans="1:8" ht="11.25" customHeight="1" x14ac:dyDescent="0.2">
      <c r="B63" s="5"/>
      <c r="C63" s="5"/>
      <c r="D63" s="5"/>
      <c r="E63" s="5"/>
      <c r="F63" s="5"/>
      <c r="G63" s="5"/>
      <c r="H63" s="6"/>
    </row>
    <row r="64" spans="1:8" ht="11.25" customHeight="1" x14ac:dyDescent="0.2"/>
    <row r="68" spans="1:8" ht="71.349999999999994" customHeight="1" x14ac:dyDescent="0.2">
      <c r="B68"/>
    </row>
    <row r="72" spans="1:8" ht="12.9" x14ac:dyDescent="0.2">
      <c r="H72" s="6"/>
    </row>
    <row r="73" spans="1:8" ht="12.9" x14ac:dyDescent="0.2">
      <c r="H73" s="6"/>
    </row>
    <row r="74" spans="1:8" ht="12.9" x14ac:dyDescent="0.2">
      <c r="H74" s="6"/>
    </row>
    <row r="75" spans="1:8" s="20" customFormat="1" ht="14.95" customHeight="1" x14ac:dyDescent="0.2">
      <c r="A75" s="9"/>
    </row>
    <row r="76" spans="1:8" x14ac:dyDescent="0.2">
      <c r="A76" s="13"/>
    </row>
    <row r="77" spans="1:8" x14ac:dyDescent="0.2">
      <c r="A77" s="13"/>
    </row>
    <row r="78" spans="1:8" x14ac:dyDescent="0.2">
      <c r="A78" s="13"/>
    </row>
    <row r="79" spans="1:8" x14ac:dyDescent="0.2">
      <c r="A79" s="13"/>
    </row>
    <row r="80" spans="1:8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4"/>
    </row>
    <row r="86" spans="1:1" ht="14.95" customHeight="1" x14ac:dyDescent="0.2">
      <c r="A86" s="9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4"/>
    </row>
    <row r="99" spans="2:7" ht="11.55" x14ac:dyDescent="0.2">
      <c r="B99" s="19"/>
      <c r="C99" s="19"/>
      <c r="D99" s="19"/>
      <c r="E99" s="19"/>
      <c r="F99" s="19"/>
      <c r="G99" s="19"/>
    </row>
    <row r="100" spans="2:7" ht="12.9" x14ac:dyDescent="0.2">
      <c r="B100" s="70"/>
      <c r="C100" s="19"/>
      <c r="D100" s="19"/>
      <c r="E100" s="69"/>
      <c r="F100" s="19"/>
      <c r="G100" s="63"/>
    </row>
    <row r="101" spans="2:7" ht="11.55" x14ac:dyDescent="0.2">
      <c r="B101" s="19"/>
      <c r="C101" s="19"/>
      <c r="D101" s="19"/>
      <c r="E101" s="19"/>
      <c r="F101" s="62"/>
      <c r="G101" s="19"/>
    </row>
    <row r="102" spans="2:7" x14ac:dyDescent="0.2">
      <c r="B102" s="18"/>
      <c r="C102" s="18"/>
      <c r="D102" s="18"/>
      <c r="E102" s="18"/>
      <c r="F102" s="18"/>
      <c r="G102" s="18"/>
    </row>
    <row r="103" spans="2:7" x14ac:dyDescent="0.2">
      <c r="B103" s="73"/>
      <c r="C103" s="18"/>
      <c r="D103" s="18"/>
      <c r="E103" s="18"/>
      <c r="F103" s="18"/>
      <c r="G103" s="18"/>
    </row>
  </sheetData>
  <mergeCells count="5">
    <mergeCell ref="B14:G14"/>
    <mergeCell ref="H47:I47"/>
    <mergeCell ref="B37:G37"/>
    <mergeCell ref="B57:G57"/>
    <mergeCell ref="A5:G5"/>
  </mergeCells>
  <dataValidations disablePrompts="1" xWindow="526" yWindow="525" count="1">
    <dataValidation type="list" errorStyle="warning" allowBlank="1" showInputMessage="1" showErrorMessage="1" promptTitle="Selectionner" prompt="Oui_x000a_Non" sqref="D12" xr:uid="{00000000-0002-0000-0000-000000000000}">
      <formula1>liste</formula1>
    </dataValidation>
  </dataValidations>
  <hyperlinks>
    <hyperlink ref="B51" r:id="rId1" tooltip="RGL - I 4 05.01" display="Nbre de pièces RGL futures:" xr:uid="{00000000-0004-0000-0000-000000000000}"/>
  </hyperlinks>
  <pageMargins left="0.7" right="0.7" top="0.75" bottom="0.75" header="0.3" footer="0.3"/>
  <pageSetup paperSize="9" scale="8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"/>
  <sheetViews>
    <sheetView workbookViewId="0">
      <selection activeCell="A3" sqref="A3:A4"/>
    </sheetView>
  </sheetViews>
  <sheetFormatPr baseColWidth="10" defaultRowHeight="12.9" x14ac:dyDescent="0.2"/>
  <sheetData>
    <row r="3" spans="1:1" x14ac:dyDescent="0.2">
      <c r="A3" t="s">
        <v>36</v>
      </c>
    </row>
    <row r="4" spans="1:1" x14ac:dyDescent="0.2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Feuil1</vt:lpstr>
      <vt:lpstr>liste</vt:lpstr>
      <vt:lpstr>liste</vt:lpstr>
      <vt:lpstr>Feuil1!LogoGE</vt:lpstr>
      <vt:lpstr>Feuil1!OfficeLigne2</vt:lpstr>
      <vt:lpstr>Feuil1!Zone_d_impression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Khoudi Abdelkrim (DT)</dc:creator>
  <cp:lastModifiedBy>Khoudi Abdelkrim (DT)</cp:lastModifiedBy>
  <cp:lastPrinted>2025-10-30T14:22:53Z</cp:lastPrinted>
  <dcterms:created xsi:type="dcterms:W3CDTF">2023-03-10T11:02:51Z</dcterms:created>
  <dcterms:modified xsi:type="dcterms:W3CDTF">2026-05-13T07:28:46Z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621043204</vt:i4>
  </property>
  <property fmtid="{D5CDD505-2E9C-101B-9397-08002B2CF9AE}" pid="3" name="_NewReviewCycle">
    <vt:lpwstr/>
  </property>
  <property fmtid="{D5CDD505-2E9C-101B-9397-08002B2CF9AE}" pid="4" name="_EmailSubject">
    <vt:lpwstr>Nouveau plafond LDTR a 3'724 F/p/an --&gt; mise à jour du D12, D13 et D15</vt:lpwstr>
  </property>
  <property fmtid="{D5CDD505-2E9C-101B-9397-08002B2CF9AE}" pid="5" name="_AuthorEmail">
    <vt:lpwstr>Abdelkrim.Khoudi@etat.ge.ch</vt:lpwstr>
  </property>
  <property fmtid="{D5CDD505-2E9C-101B-9397-08002B2CF9AE}" pid="6" name="_AuthorEmailDisplayName">
    <vt:lpwstr>Khoudi Abdelkrim (DT)</vt:lpwstr>
  </property>
  <property fmtid="{D5CDD505-2E9C-101B-9397-08002B2CF9AE}" pid="7" name="_PreviousAdHocReviewCycleID">
    <vt:i4>-373177837</vt:i4>
  </property>
</Properties>
</file>