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Mes_Documents\Calculs\"/>
    </mc:Choice>
  </mc:AlternateContent>
  <bookViews>
    <workbookView xWindow="0" yWindow="0" windowWidth="23040" windowHeight="9405"/>
  </bookViews>
  <sheets>
    <sheet name="Composante EP - Saisie" sheetId="2" r:id="rId1"/>
    <sheet name="EP et EU - Saisie" sheetId="4" r:id="rId2"/>
    <sheet name="UR" sheetId="5" r:id="rId3"/>
    <sheet name="Feuil1" sheetId="1" state="hidden" r:id="rId4"/>
  </sheets>
  <definedNames>
    <definedName name="EURaccRP">'EP et EU - Saisie'!$E$35</definedName>
    <definedName name="_xlnm.Print_Titles" localSheetId="0">'Composante EP - Saisie'!$1:$5</definedName>
    <definedName name="ListeA">Feuil1!$C$5:$C$11</definedName>
    <definedName name="ListeB">Feuil1!$G$5:$G$12</definedName>
    <definedName name="ListeC">Feuil1!$C$16:$C$21</definedName>
    <definedName name="ListeD">Feuil1!$G$16:$G$26</definedName>
    <definedName name="ListeF">Feuil1!$K$5:$K$8</definedName>
    <definedName name="TaxeEP">'EP et EU - Saisie'!$I$31</definedName>
    <definedName name="TaxeEU">'EP et EU - Saisie'!$I$43</definedName>
    <definedName name="TypeProjet">Feuil1!$K$12:$K$14</definedName>
    <definedName name="_xlnm.Print_Area" localSheetId="0">'Composante EP - Saisie'!$A$1:$H$64</definedName>
    <definedName name="_xlnm.Print_Area" localSheetId="1">'EP et EU - Saisie'!$A$1:$I$69</definedName>
    <definedName name="_xlnm.Print_Area" localSheetId="3">Feuil1!$B$2:$M$57</definedName>
  </definedNames>
  <calcPr calcId="162913"/>
</workbook>
</file>

<file path=xl/calcChain.xml><?xml version="1.0" encoding="utf-8"?>
<calcChain xmlns="http://schemas.openxmlformats.org/spreadsheetml/2006/main">
  <c r="M6" i="5" l="1"/>
  <c r="I6" i="4"/>
  <c r="D16" i="2" l="1"/>
  <c r="M19" i="5" l="1"/>
  <c r="L19" i="5"/>
  <c r="L32" i="5"/>
  <c r="D21" i="2"/>
  <c r="D18" i="2"/>
  <c r="E15" i="4" l="1"/>
  <c r="E16" i="4" s="1"/>
  <c r="G24" i="4" s="1"/>
  <c r="L15" i="5" l="1"/>
  <c r="M15" i="5"/>
  <c r="L16" i="5"/>
  <c r="M16" i="5"/>
  <c r="L17" i="5"/>
  <c r="M17" i="5"/>
  <c r="L18" i="5"/>
  <c r="M18" i="5"/>
  <c r="L20" i="5"/>
  <c r="M20" i="5"/>
  <c r="L21" i="5"/>
  <c r="M21" i="5"/>
  <c r="L22" i="5"/>
  <c r="M22" i="5"/>
  <c r="L23" i="5"/>
  <c r="M23" i="5"/>
  <c r="L24" i="5"/>
  <c r="M24" i="5"/>
  <c r="L25" i="5"/>
  <c r="M25" i="5"/>
  <c r="L26" i="5"/>
  <c r="M26" i="5"/>
  <c r="L27" i="5"/>
  <c r="M27" i="5"/>
  <c r="L28" i="5"/>
  <c r="M28" i="5"/>
  <c r="L29" i="5"/>
  <c r="M29" i="5"/>
  <c r="L30" i="5"/>
  <c r="M30" i="5"/>
  <c r="M32" i="5"/>
  <c r="L33" i="5"/>
  <c r="M33" i="5"/>
  <c r="M14" i="5"/>
  <c r="L14" i="5"/>
  <c r="N26" i="5" l="1"/>
  <c r="N22" i="5"/>
  <c r="N18" i="5"/>
  <c r="N30" i="5"/>
  <c r="N32" i="5"/>
  <c r="N29" i="5"/>
  <c r="N27" i="5"/>
  <c r="N25" i="5"/>
  <c r="N23" i="5"/>
  <c r="N21" i="5"/>
  <c r="N19" i="5"/>
  <c r="N17" i="5"/>
  <c r="N15" i="5"/>
  <c r="N33" i="5"/>
  <c r="N28" i="5"/>
  <c r="N24" i="5"/>
  <c r="N20" i="5"/>
  <c r="N16" i="5"/>
  <c r="N14" i="5"/>
  <c r="I42" i="4"/>
  <c r="I40" i="4"/>
  <c r="I39" i="4"/>
  <c r="N34" i="5" l="1"/>
  <c r="C41" i="4" s="1"/>
  <c r="I41" i="4" s="1"/>
  <c r="I43" i="4" s="1"/>
  <c r="C47" i="4" s="1"/>
  <c r="I29" i="4"/>
  <c r="G26" i="4"/>
  <c r="G28" i="4" l="1"/>
  <c r="F16" i="2" l="1"/>
  <c r="F21" i="2" l="1"/>
  <c r="K21" i="2" s="1"/>
  <c r="D20" i="2"/>
  <c r="F20" i="2" s="1"/>
  <c r="K20" i="2" s="1"/>
  <c r="D19" i="2"/>
  <c r="D17" i="2"/>
  <c r="D32" i="2"/>
  <c r="F32" i="2" s="1"/>
  <c r="K32" i="2" s="1"/>
  <c r="D31" i="2"/>
  <c r="F31" i="2" s="1"/>
  <c r="K31" i="2" s="1"/>
  <c r="D30" i="2"/>
  <c r="F30" i="2" s="1"/>
  <c r="K30" i="2" s="1"/>
  <c r="D29" i="2"/>
  <c r="F29" i="2" s="1"/>
  <c r="K29" i="2" s="1"/>
  <c r="D28" i="2"/>
  <c r="F28" i="2" s="1"/>
  <c r="K28" i="2" s="1"/>
  <c r="D27" i="2"/>
  <c r="F27" i="2" s="1"/>
  <c r="L27" i="2" s="1"/>
  <c r="D26" i="2"/>
  <c r="D42" i="2"/>
  <c r="F42" i="2" s="1"/>
  <c r="K42" i="2" s="1"/>
  <c r="D41" i="2"/>
  <c r="F41" i="2" s="1"/>
  <c r="K41" i="2" s="1"/>
  <c r="D40" i="2"/>
  <c r="F40" i="2" s="1"/>
  <c r="K40" i="2" s="1"/>
  <c r="D39" i="2"/>
  <c r="F39" i="2" s="1"/>
  <c r="K39" i="2" s="1"/>
  <c r="D38" i="2"/>
  <c r="F38" i="2" s="1"/>
  <c r="K38" i="2" s="1"/>
  <c r="D37" i="2"/>
  <c r="F37" i="2" s="1"/>
  <c r="D47" i="2"/>
  <c r="D56" i="2"/>
  <c r="F56" i="2" s="1"/>
  <c r="K56" i="2" s="1"/>
  <c r="D55" i="2"/>
  <c r="F55" i="2" s="1"/>
  <c r="K55" i="2" s="1"/>
  <c r="D54" i="2"/>
  <c r="F54" i="2" s="1"/>
  <c r="K54" i="2" s="1"/>
  <c r="D53" i="2"/>
  <c r="F53" i="2" s="1"/>
  <c r="K53" i="2" s="1"/>
  <c r="D52" i="2"/>
  <c r="F52" i="2" s="1"/>
  <c r="K52" i="2" s="1"/>
  <c r="D51" i="2"/>
  <c r="F51" i="2" s="1"/>
  <c r="K51" i="2" s="1"/>
  <c r="D50" i="2"/>
  <c r="F50" i="2" s="1"/>
  <c r="K50" i="2" s="1"/>
  <c r="D49" i="2"/>
  <c r="F49" i="2" s="1"/>
  <c r="K49" i="2" s="1"/>
  <c r="D48" i="2"/>
  <c r="F48" i="2" s="1"/>
  <c r="K48" i="2" s="1"/>
  <c r="I47" i="2"/>
  <c r="J47" i="2"/>
  <c r="L47" i="2"/>
  <c r="I48" i="2"/>
  <c r="J48" i="2"/>
  <c r="L48" i="2"/>
  <c r="I49" i="2"/>
  <c r="J49" i="2"/>
  <c r="L49" i="2"/>
  <c r="I50" i="2"/>
  <c r="J50" i="2"/>
  <c r="L50" i="2"/>
  <c r="I51" i="2"/>
  <c r="J51" i="2"/>
  <c r="L51" i="2"/>
  <c r="I52" i="2"/>
  <c r="J52" i="2"/>
  <c r="L52" i="2"/>
  <c r="I53" i="2"/>
  <c r="J53" i="2"/>
  <c r="L53" i="2"/>
  <c r="I54" i="2"/>
  <c r="J54" i="2"/>
  <c r="L54" i="2"/>
  <c r="I55" i="2"/>
  <c r="J55" i="2"/>
  <c r="L55" i="2"/>
  <c r="I56" i="2"/>
  <c r="J56" i="2"/>
  <c r="L56" i="2"/>
  <c r="E57" i="2"/>
  <c r="E43" i="2"/>
  <c r="L42" i="2"/>
  <c r="J42" i="2"/>
  <c r="I42" i="2"/>
  <c r="L41" i="2"/>
  <c r="J41" i="2"/>
  <c r="I41" i="2"/>
  <c r="L40" i="2"/>
  <c r="J40" i="2"/>
  <c r="I40" i="2"/>
  <c r="L39" i="2"/>
  <c r="J39" i="2"/>
  <c r="I39" i="2"/>
  <c r="L38" i="2"/>
  <c r="J38" i="2"/>
  <c r="I38" i="2"/>
  <c r="L37" i="2"/>
  <c r="J37" i="2"/>
  <c r="I37" i="2"/>
  <c r="E33" i="2"/>
  <c r="L32" i="2"/>
  <c r="J32" i="2"/>
  <c r="I32" i="2"/>
  <c r="L31" i="2"/>
  <c r="J31" i="2"/>
  <c r="I31" i="2"/>
  <c r="L30" i="2"/>
  <c r="J30" i="2"/>
  <c r="I30" i="2"/>
  <c r="L29" i="2"/>
  <c r="J29" i="2"/>
  <c r="I29" i="2"/>
  <c r="L28" i="2"/>
  <c r="J28" i="2"/>
  <c r="I28" i="2"/>
  <c r="J27" i="2"/>
  <c r="I27" i="2"/>
  <c r="L26" i="2"/>
  <c r="J26" i="2"/>
  <c r="I26" i="2"/>
  <c r="L21" i="2"/>
  <c r="J21" i="2"/>
  <c r="I21" i="2"/>
  <c r="L20" i="2"/>
  <c r="J20" i="2"/>
  <c r="I20" i="2"/>
  <c r="J19" i="2"/>
  <c r="I19" i="2"/>
  <c r="L18" i="2"/>
  <c r="J18" i="2"/>
  <c r="I18" i="2"/>
  <c r="J17" i="2"/>
  <c r="I17" i="2"/>
  <c r="L16" i="2"/>
  <c r="J16" i="2"/>
  <c r="I16" i="2"/>
  <c r="C22" i="4" l="1"/>
  <c r="J43" i="2"/>
  <c r="C26" i="4"/>
  <c r="C25" i="4"/>
  <c r="C24" i="4"/>
  <c r="C28" i="4"/>
  <c r="C29" i="4"/>
  <c r="C23" i="4"/>
  <c r="F47" i="2"/>
  <c r="K47" i="2" s="1"/>
  <c r="E29" i="4" s="1"/>
  <c r="F26" i="2"/>
  <c r="F33" i="2" s="1"/>
  <c r="D33" i="2" s="1"/>
  <c r="J57" i="2"/>
  <c r="I57" i="2"/>
  <c r="L57" i="2"/>
  <c r="I43" i="2"/>
  <c r="K27" i="2"/>
  <c r="L43" i="2"/>
  <c r="K37" i="2"/>
  <c r="F43" i="2"/>
  <c r="D43" i="2" s="1"/>
  <c r="J33" i="2"/>
  <c r="L33" i="2"/>
  <c r="I33" i="2"/>
  <c r="I22" i="2"/>
  <c r="J22" i="2"/>
  <c r="E22" i="2"/>
  <c r="F19" i="2"/>
  <c r="F18" i="2"/>
  <c r="K18" i="2" s="1"/>
  <c r="F17" i="2"/>
  <c r="K16" i="2"/>
  <c r="E28" i="4" l="1"/>
  <c r="H28" i="4" s="1"/>
  <c r="I28" i="4" s="1"/>
  <c r="I59" i="2"/>
  <c r="K19" i="2"/>
  <c r="L19" i="2"/>
  <c r="K26" i="2"/>
  <c r="E25" i="4" s="1"/>
  <c r="C30" i="4"/>
  <c r="D29" i="4"/>
  <c r="E26" i="4"/>
  <c r="H26" i="4" s="1"/>
  <c r="I26" i="4" s="1"/>
  <c r="F57" i="2"/>
  <c r="D57" i="2" s="1"/>
  <c r="K57" i="2"/>
  <c r="K43" i="2"/>
  <c r="E62" i="2"/>
  <c r="E61" i="2"/>
  <c r="K17" i="2"/>
  <c r="L17" i="2"/>
  <c r="F22" i="2"/>
  <c r="D22" i="2" s="1"/>
  <c r="D28" i="4" l="1"/>
  <c r="E24" i="4"/>
  <c r="K22" i="2"/>
  <c r="L22" i="2"/>
  <c r="F62" i="2" s="1"/>
  <c r="D62" i="2" s="1"/>
  <c r="H25" i="4"/>
  <c r="I25" i="4" s="1"/>
  <c r="E23" i="4"/>
  <c r="H23" i="4" s="1"/>
  <c r="I23" i="4" s="1"/>
  <c r="K33" i="2"/>
  <c r="D25" i="4"/>
  <c r="E22" i="4"/>
  <c r="H22" i="4" s="1"/>
  <c r="I22" i="4" s="1"/>
  <c r="E63" i="2"/>
  <c r="D26" i="4"/>
  <c r="D24" i="4" l="1"/>
  <c r="H24" i="4"/>
  <c r="I24" i="4" s="1"/>
  <c r="K59" i="2"/>
  <c r="F61" i="2"/>
  <c r="D61" i="2" s="1"/>
  <c r="E30" i="4"/>
  <c r="D30" i="4" s="1"/>
  <c r="D23" i="4"/>
  <c r="D22" i="4"/>
  <c r="F63" i="2" l="1"/>
  <c r="D63" i="2" s="1"/>
  <c r="I30" i="4"/>
  <c r="I31" i="4" s="1"/>
  <c r="C49" i="4" s="1"/>
  <c r="H30" i="4"/>
  <c r="C50" i="4" l="1"/>
  <c r="C51" i="4" s="1"/>
  <c r="C48" i="4"/>
</calcChain>
</file>

<file path=xl/sharedStrings.xml><?xml version="1.0" encoding="utf-8"?>
<sst xmlns="http://schemas.openxmlformats.org/spreadsheetml/2006/main" count="394" uniqueCount="185">
  <si>
    <t>Aire de jeu (revêtement imperméable)</t>
  </si>
  <si>
    <t>Vignobles</t>
  </si>
  <si>
    <t>Toit plat avec gravier</t>
  </si>
  <si>
    <t>Tout-venant compacté</t>
  </si>
  <si>
    <t>Pavés</t>
  </si>
  <si>
    <t>Aménagements extérieurs</t>
  </si>
  <si>
    <t>Surfaces non connectées</t>
  </si>
  <si>
    <t>Terrain de sport synthétique</t>
  </si>
  <si>
    <t>Terrain de sport en herbe</t>
  </si>
  <si>
    <t>Cr</t>
  </si>
  <si>
    <t>Accès, places et chemin</t>
  </si>
  <si>
    <t>Pavés filtrants ou pavés-gazon</t>
  </si>
  <si>
    <t>Aire de jeu (revêtement semi-perméable)</t>
  </si>
  <si>
    <t>Toiture avec rétention</t>
  </si>
  <si>
    <t>Toiture végétalisée (épaisseur 10-25 cm)</t>
  </si>
  <si>
    <t>Toiture végétalisée (épaisseur 25-50 cm)</t>
  </si>
  <si>
    <t>Toiture végétalisée (épaisseur &gt; 50 cm)</t>
  </si>
  <si>
    <t>Toit plat (revêtement imperméable)</t>
  </si>
  <si>
    <t>Toit incliné</t>
  </si>
  <si>
    <t>Toiture sans rétention</t>
  </si>
  <si>
    <t>Jardin, pré, parc, espaces verts, forêt</t>
  </si>
  <si>
    <t>Revêtement perméable (gravillons, copeaux)</t>
  </si>
  <si>
    <t>Route, parking et chemin (asphalte ou béton)</t>
  </si>
  <si>
    <t>Espace vert sur dalle (épaisseur &lt;= 10 cm)</t>
  </si>
  <si>
    <t>Espace vert sur dalle (épaisseur &gt; 50 cm)</t>
  </si>
  <si>
    <t>Espace vert sur dalle (épaisseur 25-50 cm)</t>
  </si>
  <si>
    <t>Espace vert sur dalle (épaisseur 10-25 cm)</t>
  </si>
  <si>
    <t>Espace vert pleine terre</t>
  </si>
  <si>
    <t>Liste A</t>
  </si>
  <si>
    <t>Liste B</t>
  </si>
  <si>
    <t>Liste C</t>
  </si>
  <si>
    <t>Liste D</t>
  </si>
  <si>
    <t>Liste E</t>
  </si>
  <si>
    <t>Liste H</t>
  </si>
  <si>
    <t>Surfaces infiltrées</t>
  </si>
  <si>
    <t>%</t>
  </si>
  <si>
    <t>Surface brute</t>
  </si>
  <si>
    <t>-</t>
  </si>
  <si>
    <t>Surface réduite</t>
  </si>
  <si>
    <t>Surface connectée</t>
  </si>
  <si>
    <t>au réseau public ?</t>
  </si>
  <si>
    <t>Connectée</t>
  </si>
  <si>
    <t>Non connectée</t>
  </si>
  <si>
    <t>Surfaces connectées</t>
  </si>
  <si>
    <t>Total</t>
  </si>
  <si>
    <t>Récapitulatif</t>
  </si>
  <si>
    <t>Logement</t>
  </si>
  <si>
    <t>Activités administratives</t>
  </si>
  <si>
    <t>Autres activités</t>
  </si>
  <si>
    <t>Activités avec production d'eaux usées industrielles</t>
  </si>
  <si>
    <t>Affectation</t>
  </si>
  <si>
    <t>Changement d'affectation</t>
  </si>
  <si>
    <t>Tarif</t>
  </si>
  <si>
    <t>F / UR</t>
  </si>
  <si>
    <t>Eaux usées raccordées au réseau public ?</t>
  </si>
  <si>
    <t>[%]</t>
  </si>
  <si>
    <t>Montant</t>
  </si>
  <si>
    <t>[F HT]</t>
  </si>
  <si>
    <t>Toiture</t>
  </si>
  <si>
    <t>Hors toiture</t>
  </si>
  <si>
    <t>Accès, places et chemins</t>
  </si>
  <si>
    <t>Aménagements extérieur et divers</t>
  </si>
  <si>
    <t>Hors espaces verts</t>
  </si>
  <si>
    <t>Espaces verts</t>
  </si>
  <si>
    <t>Liste F</t>
  </si>
  <si>
    <t>Aucun ouvrage</t>
  </si>
  <si>
    <t>Rétention enterrée</t>
  </si>
  <si>
    <t>Rétention à ciel ouvert</t>
  </si>
  <si>
    <r>
      <t xml:space="preserve">Toit plat </t>
    </r>
    <r>
      <rPr>
        <u/>
        <sz val="12"/>
        <color theme="1"/>
        <rFont val="Arial Narrow"/>
        <family val="2"/>
      </rPr>
      <t>avec rétention</t>
    </r>
    <r>
      <rPr>
        <sz val="12"/>
        <color theme="1"/>
        <rFont val="Arial Narrow"/>
        <family val="2"/>
      </rPr>
      <t xml:space="preserve"> (revêtement imperméable)</t>
    </r>
  </si>
  <si>
    <r>
      <t xml:space="preserve">Toit plat </t>
    </r>
    <r>
      <rPr>
        <u/>
        <sz val="12"/>
        <color theme="1"/>
        <rFont val="Arial Narrow"/>
        <family val="2"/>
      </rPr>
      <t>avec rétention</t>
    </r>
    <r>
      <rPr>
        <sz val="12"/>
        <color theme="1"/>
        <rFont val="Arial Narrow"/>
        <family val="2"/>
      </rPr>
      <t xml:space="preserve"> (avec gravier)</t>
    </r>
  </si>
  <si>
    <r>
      <t xml:space="preserve">Toiture végétalisée (épaisseur 10-25 cm) </t>
    </r>
    <r>
      <rPr>
        <u/>
        <sz val="12"/>
        <color theme="1"/>
        <rFont val="Arial Narrow"/>
        <family val="2"/>
      </rPr>
      <t>avec rétention</t>
    </r>
  </si>
  <si>
    <r>
      <t xml:space="preserve">Toiture végétalisée (épaisseur 25-50 cm) </t>
    </r>
    <r>
      <rPr>
        <u/>
        <sz val="12"/>
        <color theme="1"/>
        <rFont val="Arial Narrow"/>
        <family val="2"/>
      </rPr>
      <t>avec rétention</t>
    </r>
  </si>
  <si>
    <r>
      <t xml:space="preserve">Toiture végétalisée (épaisseur &gt; 50 cm) </t>
    </r>
    <r>
      <rPr>
        <u/>
        <sz val="12"/>
        <color theme="1"/>
        <rFont val="Arial Narrow"/>
        <family val="2"/>
      </rPr>
      <t>avec rétention</t>
    </r>
  </si>
  <si>
    <r>
      <t xml:space="preserve">Toit plat (revêtement imperméable) </t>
    </r>
    <r>
      <rPr>
        <u/>
        <sz val="12"/>
        <color theme="1"/>
        <rFont val="Arial Narrow"/>
        <family val="2"/>
      </rPr>
      <t>sans rétention</t>
    </r>
  </si>
  <si>
    <r>
      <t xml:space="preserve">Toit plat avec gravier </t>
    </r>
    <r>
      <rPr>
        <u/>
        <sz val="12"/>
        <color theme="1"/>
        <rFont val="Arial Narrow"/>
        <family val="2"/>
      </rPr>
      <t>sans rétention</t>
    </r>
  </si>
  <si>
    <r>
      <t xml:space="preserve">Toiture végétalisée (épaisseur 10-25 cm) </t>
    </r>
    <r>
      <rPr>
        <u/>
        <sz val="12"/>
        <color theme="1"/>
        <rFont val="Arial Narrow"/>
        <family val="2"/>
      </rPr>
      <t>sans rétention</t>
    </r>
  </si>
  <si>
    <r>
      <t xml:space="preserve">Toiture végétalisée (épaisseur 25-50 cm) </t>
    </r>
    <r>
      <rPr>
        <u/>
        <sz val="12"/>
        <color theme="1"/>
        <rFont val="Arial Narrow"/>
        <family val="2"/>
      </rPr>
      <t>sans rétention</t>
    </r>
  </si>
  <si>
    <r>
      <t>Toiture végétalisée (épaisseur &gt; 50 cm)</t>
    </r>
    <r>
      <rPr>
        <u/>
        <sz val="12"/>
        <color theme="1"/>
        <rFont val="Arial Narrow"/>
        <family val="2"/>
      </rPr>
      <t xml:space="preserve"> sans rétention</t>
    </r>
  </si>
  <si>
    <t>Contrainte</t>
  </si>
  <si>
    <t>Forte</t>
  </si>
  <si>
    <t>Faible</t>
  </si>
  <si>
    <t>Nature de la contrainte :</t>
  </si>
  <si>
    <t>Aménagements extérieurs et divers</t>
  </si>
  <si>
    <t>Composante eaux pluviales en F HT</t>
  </si>
  <si>
    <t>F HT</t>
  </si>
  <si>
    <t>Composante eaux usées :</t>
  </si>
  <si>
    <t>Composante eaux pluviales :</t>
  </si>
  <si>
    <t>Total :</t>
  </si>
  <si>
    <t>Liste G</t>
  </si>
  <si>
    <t>Nouvelle construction</t>
  </si>
  <si>
    <t>Agrandissement</t>
  </si>
  <si>
    <t>Type de projet</t>
  </si>
  <si>
    <t>Unité</t>
  </si>
  <si>
    <t>Unités de raccordement</t>
  </si>
  <si>
    <t>Taux d'abattement pour ouvrage hors toiture :</t>
  </si>
  <si>
    <t>Abattement :</t>
  </si>
  <si>
    <t>COMPOSANTE EAUX USEES</t>
  </si>
  <si>
    <t>COMPOSANTE EAUX PLUVIALES</t>
  </si>
  <si>
    <t>TTC</t>
  </si>
  <si>
    <t>Toiture végétalisée (épaisseur &lt; 10 cm)</t>
  </si>
  <si>
    <r>
      <t xml:space="preserve">Toiture végétalisée (épaisseur &lt; 10 cm) </t>
    </r>
    <r>
      <rPr>
        <u/>
        <sz val="12"/>
        <color theme="1"/>
        <rFont val="Arial Narrow"/>
        <family val="2"/>
      </rPr>
      <t>avec rétention</t>
    </r>
  </si>
  <si>
    <r>
      <t xml:space="preserve">Toiture végétalisée (épaisseur &lt; 10 cm) </t>
    </r>
    <r>
      <rPr>
        <u/>
        <sz val="12"/>
        <color theme="1"/>
        <rFont val="Arial Narrow"/>
        <family val="2"/>
      </rPr>
      <t>sans rétention</t>
    </r>
  </si>
  <si>
    <t>RECAPITULATIF DE LA TAXE UNIQUE DE RACCORDEMENT</t>
  </si>
  <si>
    <t>Contrainte de rejet :</t>
  </si>
  <si>
    <t>Surface réduite déterminante</t>
  </si>
  <si>
    <t>Abattement [%]</t>
  </si>
  <si>
    <r>
      <t>[m</t>
    </r>
    <r>
      <rPr>
        <vertAlign val="super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]</t>
    </r>
  </si>
  <si>
    <r>
      <t>m</t>
    </r>
    <r>
      <rPr>
        <vertAlign val="super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 de SBP</t>
    </r>
  </si>
  <si>
    <r>
      <t>F / m</t>
    </r>
    <r>
      <rPr>
        <vertAlign val="superscript"/>
        <sz val="12"/>
        <color theme="1"/>
        <rFont val="Arial"/>
        <family val="2"/>
      </rPr>
      <t>2</t>
    </r>
  </si>
  <si>
    <r>
      <t>Débit de pointe m</t>
    </r>
    <r>
      <rPr>
        <vertAlign val="super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 xml:space="preserve"> /h</t>
    </r>
  </si>
  <si>
    <r>
      <t>F / m</t>
    </r>
    <r>
      <rPr>
        <vertAlign val="super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 xml:space="preserve"> /h</t>
    </r>
  </si>
  <si>
    <r>
      <t>m</t>
    </r>
    <r>
      <rPr>
        <vertAlign val="superscript"/>
        <sz val="12"/>
        <color theme="1"/>
        <rFont val="Arial"/>
        <family val="2"/>
      </rPr>
      <t>2</t>
    </r>
  </si>
  <si>
    <t>Caractérisation des surfaces</t>
  </si>
  <si>
    <t>Assiette</t>
  </si>
  <si>
    <t xml:space="preserve"> de la taxe</t>
  </si>
  <si>
    <t>Composante eaux usées en F HT</t>
  </si>
  <si>
    <t>CALCUL DE LA TAXE UNIQUE DE RACCORDEMENT</t>
  </si>
  <si>
    <t>Autorisation de constuire No :</t>
  </si>
  <si>
    <t>(Attribué par l'administration)</t>
  </si>
  <si>
    <t>Calcul de la taxe :</t>
  </si>
  <si>
    <t>DOCUMENTS A FOURNIR</t>
  </si>
  <si>
    <t>REPUBLIQUE ET CANTON DE GENEVE</t>
  </si>
  <si>
    <t>Service de la planification de l'eau</t>
  </si>
  <si>
    <t>F</t>
  </si>
  <si>
    <t>NOUVELLE CONSTRUCTION</t>
  </si>
  <si>
    <t>Appareils/robinetterie</t>
  </si>
  <si>
    <t>Étage</t>
  </si>
  <si>
    <t>Nombre</t>
  </si>
  <si>
    <r>
      <t xml:space="preserve">UR par </t>
    </r>
    <r>
      <rPr>
        <sz val="8"/>
        <color theme="1"/>
        <rFont val="Arial"/>
        <family val="2"/>
      </rPr>
      <t>raccordement</t>
    </r>
  </si>
  <si>
    <t>UR</t>
  </si>
  <si>
    <t>Lave-vaisselle</t>
  </si>
  <si>
    <t>Batterie pour douche</t>
  </si>
  <si>
    <t>Chauffe-eau</t>
  </si>
  <si>
    <t>Hammam</t>
  </si>
  <si>
    <t>Machine à café, machine à glace</t>
  </si>
  <si>
    <t>Machine à rincer les verres</t>
  </si>
  <si>
    <t>Steamer (four à vapeur)</t>
  </si>
  <si>
    <t>Utilisation : Raccordement 3/4"</t>
  </si>
  <si>
    <t>Robinet puisage pour jardin et garage</t>
  </si>
  <si>
    <t>Utilisation : Raccordement 1/2"</t>
  </si>
  <si>
    <t>Robinet de puisage pour balcon et terrasse</t>
  </si>
  <si>
    <t>Lave-mains, lavabo, bidet, évier</t>
  </si>
  <si>
    <t>Bassin de lavage pour l'artisanat, vidoir, baignoire, douche pour vaisselle</t>
  </si>
  <si>
    <t>Machine à laver de ligne pour ménage, urinoir automatique</t>
  </si>
  <si>
    <t>Evier de cuisine, bassin de buanderie, douche de coiffeur, lavoir</t>
  </si>
  <si>
    <t>Poste d'eau</t>
  </si>
  <si>
    <t>Total des unités de raccordement [-]</t>
  </si>
  <si>
    <t>CALCUL DU NOMBRE D'UNITES DE RACCORDEMENT</t>
  </si>
  <si>
    <t>Bassin de lavage pour artisanat, baignoire, douche</t>
  </si>
  <si>
    <t xml:space="preserve">Plan des revêtements projetés pour la (les) toiture(s) et les aménagements extérieurs avec descriptif des surfaces </t>
  </si>
  <si>
    <t>et coefficients de ruissellement y relatifs.</t>
  </si>
  <si>
    <t>Plan(s) de la (des) toiture(s) avec les détails du(des) dispositif(s) de gestion des eaux associé.</t>
  </si>
  <si>
    <t>Plans de l' (des) ouvrage(s) de gestion des eaux pluviales avec le détail du (des) dispositif(s) de régulation</t>
  </si>
  <si>
    <t>des débits (régulateur, surverse,..).</t>
  </si>
  <si>
    <t>Date :</t>
  </si>
  <si>
    <t>………………………….</t>
  </si>
  <si>
    <t>Signature :</t>
  </si>
  <si>
    <t>…………………………………</t>
  </si>
  <si>
    <t>Remplissage piscine (skimmer)</t>
  </si>
  <si>
    <t>Séchoir à linge</t>
  </si>
  <si>
    <t>Ouvrage hors toiture :</t>
  </si>
  <si>
    <t>[-]</t>
  </si>
  <si>
    <t>Plan shématique des unités de raccordement</t>
  </si>
  <si>
    <t>Le présent formulaire imprimé, daté et signé (2 pages) : onglets "Composante EP - Saisie" &amp; "EP et EU - Saisie"</t>
  </si>
  <si>
    <t>……………………</t>
  </si>
  <si>
    <t>* Epaisseur &gt; 10 cm</t>
  </si>
  <si>
    <t>Pour l'impression, sélectionner "Imprimer le classeur entier"</t>
  </si>
  <si>
    <t>Végétalisée* avec stockage</t>
  </si>
  <si>
    <t>Standard avec stockage</t>
  </si>
  <si>
    <t>Végétalisée* sans stockage</t>
  </si>
  <si>
    <t>Standard sans stockage</t>
  </si>
  <si>
    <t>Toiture(s) avec stockage</t>
  </si>
  <si>
    <t>Toiture(s) sans stockage</t>
  </si>
  <si>
    <t>Froid</t>
  </si>
  <si>
    <t>Chaud</t>
  </si>
  <si>
    <t>C : Chaud</t>
  </si>
  <si>
    <t>F : Froid</t>
  </si>
  <si>
    <t>Piscine</t>
  </si>
  <si>
    <t>Département du territoire</t>
  </si>
  <si>
    <t>OFFICE CANTONAL DE L'EAU</t>
  </si>
  <si>
    <t>TVA (7,7 %)</t>
  </si>
  <si>
    <t>Le formulaire du nombre d'UR imprimé, daté et signé (1 page) : onglet "UR"</t>
  </si>
  <si>
    <t>UR : Unité de raccordement</t>
  </si>
  <si>
    <t>Réservoir de chasse (WC), automate à boisson</t>
  </si>
  <si>
    <t>Autorisation de construire No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</si>
</sst>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_ * #,##0_ ;_ * \-#,##0_ ;_ * &quot;-&quot;??_ ;_ @_ "/>
    <numFmt numFmtId="165" formatCode="#,##0_ ;\-#,##0\ 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name val="Arial Narrow"/>
      <family val="2"/>
    </font>
    <font>
      <u/>
      <sz val="12"/>
      <color theme="1"/>
      <name val="Arial Narrow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vertAlign val="superscript"/>
      <sz val="12"/>
      <color theme="1"/>
      <name val="Arial"/>
      <family val="2"/>
    </font>
    <font>
      <sz val="14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i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darkGray">
        <bgColor rgb="FF404040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8">
    <xf numFmtId="0" fontId="0" fillId="0" borderId="0" xfId="0"/>
    <xf numFmtId="0" fontId="11" fillId="0" borderId="21" xfId="0" applyFont="1" applyBorder="1" applyAlignment="1" applyProtection="1">
      <alignment horizontal="center" vertical="center" wrapText="1"/>
    </xf>
    <xf numFmtId="0" fontId="11" fillId="0" borderId="8" xfId="0" applyFont="1" applyBorder="1" applyAlignment="1" applyProtection="1">
      <alignment horizontal="center" vertical="center" wrapText="1"/>
    </xf>
    <xf numFmtId="0" fontId="11" fillId="3" borderId="8" xfId="0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horizontal="right" vertical="center"/>
    </xf>
    <xf numFmtId="0" fontId="10" fillId="0" borderId="0" xfId="0" applyFont="1" applyAlignment="1" applyProtection="1">
      <alignment horizontal="right" vertical="center"/>
    </xf>
    <xf numFmtId="0" fontId="6" fillId="0" borderId="2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7" fillId="0" borderId="2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20" xfId="0" applyFont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22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164" fontId="6" fillId="0" borderId="6" xfId="1" applyNumberFormat="1" applyFont="1" applyBorder="1" applyAlignment="1" applyProtection="1">
      <alignment horizontal="right" vertical="center"/>
    </xf>
    <xf numFmtId="164" fontId="6" fillId="0" borderId="6" xfId="1" applyNumberFormat="1" applyFont="1" applyBorder="1" applyAlignment="1" applyProtection="1">
      <alignment vertical="center"/>
    </xf>
    <xf numFmtId="164" fontId="6" fillId="0" borderId="0" xfId="1" applyNumberFormat="1" applyFont="1" applyFill="1" applyBorder="1" applyAlignment="1" applyProtection="1">
      <alignment vertical="center"/>
    </xf>
    <xf numFmtId="164" fontId="6" fillId="0" borderId="24" xfId="1" applyNumberFormat="1" applyFont="1" applyBorder="1" applyAlignment="1" applyProtection="1">
      <alignment vertical="center"/>
    </xf>
    <xf numFmtId="164" fontId="6" fillId="0" borderId="4" xfId="1" applyNumberFormat="1" applyFont="1" applyBorder="1" applyAlignment="1" applyProtection="1">
      <alignment vertical="center"/>
    </xf>
    <xf numFmtId="164" fontId="6" fillId="0" borderId="20" xfId="1" applyNumberFormat="1" applyFont="1" applyBorder="1" applyAlignment="1" applyProtection="1">
      <alignment vertical="center"/>
    </xf>
    <xf numFmtId="164" fontId="6" fillId="0" borderId="7" xfId="1" applyNumberFormat="1" applyFont="1" applyBorder="1" applyAlignment="1" applyProtection="1">
      <alignment horizontal="right" vertical="center"/>
    </xf>
    <xf numFmtId="164" fontId="6" fillId="0" borderId="7" xfId="1" applyNumberFormat="1" applyFont="1" applyBorder="1" applyAlignment="1" applyProtection="1">
      <alignment vertical="center"/>
    </xf>
    <xf numFmtId="164" fontId="6" fillId="0" borderId="16" xfId="1" applyNumberFormat="1" applyFont="1" applyBorder="1" applyAlignment="1" applyProtection="1">
      <alignment vertical="center"/>
    </xf>
    <xf numFmtId="164" fontId="6" fillId="0" borderId="8" xfId="1" applyNumberFormat="1" applyFont="1" applyBorder="1" applyAlignment="1" applyProtection="1">
      <alignment vertical="center"/>
    </xf>
    <xf numFmtId="164" fontId="6" fillId="0" borderId="12" xfId="1" applyNumberFormat="1" applyFont="1" applyBorder="1" applyAlignment="1" applyProtection="1">
      <alignment vertical="center"/>
    </xf>
    <xf numFmtId="164" fontId="6" fillId="0" borderId="8" xfId="1" applyNumberFormat="1" applyFont="1" applyBorder="1" applyAlignment="1" applyProtection="1">
      <alignment horizontal="right" vertical="center"/>
    </xf>
    <xf numFmtId="164" fontId="6" fillId="0" borderId="17" xfId="1" applyNumberFormat="1" applyFont="1" applyBorder="1" applyAlignment="1" applyProtection="1">
      <alignment vertical="center"/>
    </xf>
    <xf numFmtId="164" fontId="6" fillId="0" borderId="21" xfId="1" applyNumberFormat="1" applyFont="1" applyBorder="1" applyAlignment="1" applyProtection="1">
      <alignment vertical="center"/>
    </xf>
    <xf numFmtId="164" fontId="6" fillId="0" borderId="14" xfId="1" applyNumberFormat="1" applyFont="1" applyBorder="1" applyAlignment="1" applyProtection="1">
      <alignment vertical="center"/>
    </xf>
    <xf numFmtId="164" fontId="6" fillId="0" borderId="9" xfId="1" applyNumberFormat="1" applyFont="1" applyBorder="1" applyAlignment="1" applyProtection="1">
      <alignment horizontal="right" vertical="center"/>
    </xf>
    <xf numFmtId="164" fontId="6" fillId="0" borderId="9" xfId="1" applyNumberFormat="1" applyFont="1" applyBorder="1" applyAlignment="1" applyProtection="1">
      <alignment vertical="center"/>
    </xf>
    <xf numFmtId="164" fontId="6" fillId="0" borderId="18" xfId="1" applyNumberFormat="1" applyFont="1" applyBorder="1" applyAlignment="1" applyProtection="1">
      <alignment vertical="center"/>
    </xf>
    <xf numFmtId="164" fontId="6" fillId="0" borderId="13" xfId="1" applyNumberFormat="1" applyFont="1" applyBorder="1" applyAlignment="1" applyProtection="1">
      <alignment vertical="center"/>
    </xf>
    <xf numFmtId="164" fontId="6" fillId="0" borderId="0" xfId="1" applyNumberFormat="1" applyFont="1" applyBorder="1" applyAlignment="1" applyProtection="1">
      <alignment horizontal="right" vertical="center"/>
    </xf>
    <xf numFmtId="164" fontId="6" fillId="0" borderId="0" xfId="0" applyNumberFormat="1" applyFont="1" applyAlignment="1" applyProtection="1">
      <alignment vertical="center"/>
    </xf>
    <xf numFmtId="164" fontId="6" fillId="0" borderId="0" xfId="0" applyNumberFormat="1" applyFont="1" applyFill="1" applyBorder="1" applyAlignment="1" applyProtection="1">
      <alignment vertical="center"/>
    </xf>
    <xf numFmtId="164" fontId="6" fillId="0" borderId="5" xfId="1" applyNumberFormat="1" applyFont="1" applyBorder="1" applyAlignment="1" applyProtection="1">
      <alignment vertical="center"/>
    </xf>
    <xf numFmtId="164" fontId="6" fillId="0" borderId="25" xfId="1" applyNumberFormat="1" applyFont="1" applyBorder="1" applyAlignment="1" applyProtection="1">
      <alignment vertical="center"/>
    </xf>
    <xf numFmtId="164" fontId="6" fillId="0" borderId="22" xfId="1" applyNumberFormat="1" applyFont="1" applyBorder="1" applyAlignment="1" applyProtection="1">
      <alignment vertical="center"/>
    </xf>
    <xf numFmtId="0" fontId="6" fillId="0" borderId="1" xfId="0" applyFont="1" applyFill="1" applyBorder="1" applyAlignment="1" applyProtection="1">
      <alignment vertical="center"/>
    </xf>
    <xf numFmtId="164" fontId="6" fillId="0" borderId="0" xfId="1" applyNumberFormat="1" applyFont="1" applyFill="1" applyBorder="1" applyAlignment="1" applyProtection="1">
      <alignment horizontal="right" vertical="center"/>
    </xf>
    <xf numFmtId="0" fontId="6" fillId="0" borderId="26" xfId="0" applyFont="1" applyBorder="1" applyAlignment="1" applyProtection="1">
      <alignment horizontal="left" vertical="center"/>
    </xf>
    <xf numFmtId="0" fontId="6" fillId="0" borderId="17" xfId="0" applyFont="1" applyBorder="1" applyAlignment="1" applyProtection="1">
      <alignment horizontal="left" vertical="center"/>
    </xf>
    <xf numFmtId="164" fontId="6" fillId="0" borderId="21" xfId="1" applyNumberFormat="1" applyFont="1" applyBorder="1" applyAlignment="1" applyProtection="1">
      <alignment horizontal="right" vertical="center"/>
    </xf>
    <xf numFmtId="164" fontId="6" fillId="0" borderId="21" xfId="0" applyNumberFormat="1" applyFont="1" applyBorder="1" applyAlignment="1" applyProtection="1">
      <alignment vertical="center"/>
    </xf>
    <xf numFmtId="164" fontId="6" fillId="0" borderId="14" xfId="0" applyNumberFormat="1" applyFont="1" applyBorder="1" applyAlignment="1" applyProtection="1">
      <alignment vertical="center"/>
    </xf>
    <xf numFmtId="0" fontId="6" fillId="0" borderId="18" xfId="0" applyFont="1" applyBorder="1" applyAlignment="1" applyProtection="1">
      <alignment horizontal="left" vertical="center"/>
    </xf>
    <xf numFmtId="164" fontId="6" fillId="0" borderId="9" xfId="0" applyNumberFormat="1" applyFont="1" applyBorder="1" applyAlignment="1" applyProtection="1">
      <alignment vertical="center"/>
    </xf>
    <xf numFmtId="164" fontId="6" fillId="0" borderId="13" xfId="0" applyNumberFormat="1" applyFont="1" applyBorder="1" applyAlignment="1" applyProtection="1">
      <alignment vertical="center"/>
    </xf>
    <xf numFmtId="0" fontId="7" fillId="0" borderId="23" xfId="0" applyFont="1" applyBorder="1" applyAlignment="1" applyProtection="1">
      <alignment horizontal="left" vertical="center"/>
    </xf>
    <xf numFmtId="164" fontId="7" fillId="0" borderId="10" xfId="1" applyNumberFormat="1" applyFont="1" applyBorder="1" applyAlignment="1" applyProtection="1">
      <alignment horizontal="right" vertical="center"/>
    </xf>
    <xf numFmtId="164" fontId="7" fillId="0" borderId="10" xfId="0" applyNumberFormat="1" applyFont="1" applyBorder="1" applyAlignment="1" applyProtection="1">
      <alignment vertical="center"/>
    </xf>
    <xf numFmtId="164" fontId="7" fillId="0" borderId="19" xfId="0" applyNumberFormat="1" applyFont="1" applyBorder="1" applyAlignment="1" applyProtection="1">
      <alignment vertical="center"/>
    </xf>
    <xf numFmtId="0" fontId="6" fillId="0" borderId="0" xfId="0" applyFont="1" applyAlignment="1" applyProtection="1">
      <alignment horizontal="left" vertical="center" indent="5"/>
    </xf>
    <xf numFmtId="0" fontId="6" fillId="0" borderId="0" xfId="0" applyFont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6" fillId="0" borderId="12" xfId="0" applyFont="1" applyBorder="1" applyAlignment="1" applyProtection="1">
      <alignment vertical="center"/>
    </xf>
    <xf numFmtId="0" fontId="6" fillId="0" borderId="32" xfId="0" applyFont="1" applyBorder="1" applyAlignment="1" applyProtection="1">
      <alignment vertical="center"/>
    </xf>
    <xf numFmtId="0" fontId="6" fillId="0" borderId="16" xfId="0" applyFont="1" applyBorder="1" applyAlignment="1" applyProtection="1">
      <alignment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vertical="center"/>
    </xf>
    <xf numFmtId="0" fontId="6" fillId="0" borderId="29" xfId="0" applyFont="1" applyBorder="1" applyAlignment="1" applyProtection="1">
      <alignment vertical="center" wrapText="1"/>
    </xf>
    <xf numFmtId="0" fontId="6" fillId="0" borderId="29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25" xfId="0" applyFont="1" applyBorder="1" applyAlignment="1" applyProtection="1">
      <alignment vertical="center" wrapText="1"/>
    </xf>
    <xf numFmtId="0" fontId="6" fillId="0" borderId="25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164" fontId="6" fillId="4" borderId="15" xfId="1" applyNumberFormat="1" applyFont="1" applyFill="1" applyBorder="1" applyAlignment="1" applyProtection="1">
      <alignment vertical="center"/>
    </xf>
    <xf numFmtId="164" fontId="6" fillId="4" borderId="6" xfId="1" applyNumberFormat="1" applyFont="1" applyFill="1" applyBorder="1" applyAlignment="1" applyProtection="1">
      <alignment vertical="center"/>
    </xf>
    <xf numFmtId="1" fontId="6" fillId="0" borderId="6" xfId="1" applyNumberFormat="1" applyFont="1" applyBorder="1" applyAlignment="1" applyProtection="1">
      <alignment horizontal="center" vertical="center"/>
    </xf>
    <xf numFmtId="43" fontId="6" fillId="0" borderId="6" xfId="1" applyNumberFormat="1" applyFont="1" applyBorder="1" applyAlignment="1" applyProtection="1">
      <alignment vertical="center"/>
    </xf>
    <xf numFmtId="43" fontId="6" fillId="0" borderId="3" xfId="1" applyNumberFormat="1" applyFont="1" applyBorder="1" applyAlignment="1" applyProtection="1">
      <alignment vertical="center"/>
    </xf>
    <xf numFmtId="164" fontId="6" fillId="4" borderId="17" xfId="1" applyNumberFormat="1" applyFont="1" applyFill="1" applyBorder="1" applyAlignment="1" applyProtection="1">
      <alignment vertical="center"/>
    </xf>
    <xf numFmtId="164" fontId="6" fillId="4" borderId="21" xfId="1" applyNumberFormat="1" applyFont="1" applyFill="1" applyBorder="1" applyAlignment="1" applyProtection="1">
      <alignment vertical="center"/>
    </xf>
    <xf numFmtId="1" fontId="6" fillId="0" borderId="21" xfId="1" applyNumberFormat="1" applyFont="1" applyBorder="1" applyAlignment="1" applyProtection="1">
      <alignment horizontal="center" vertical="center"/>
    </xf>
    <xf numFmtId="43" fontId="6" fillId="0" borderId="8" xfId="1" applyNumberFormat="1" applyFont="1" applyBorder="1" applyAlignment="1" applyProtection="1">
      <alignment vertical="center"/>
    </xf>
    <xf numFmtId="43" fontId="6" fillId="0" borderId="2" xfId="1" applyNumberFormat="1" applyFont="1" applyBorder="1" applyAlignment="1" applyProtection="1">
      <alignment vertical="center"/>
    </xf>
    <xf numFmtId="164" fontId="6" fillId="4" borderId="18" xfId="1" applyNumberFormat="1" applyFont="1" applyFill="1" applyBorder="1" applyAlignment="1" applyProtection="1">
      <alignment vertical="center"/>
    </xf>
    <xf numFmtId="164" fontId="6" fillId="4" borderId="9" xfId="1" applyNumberFormat="1" applyFont="1" applyFill="1" applyBorder="1" applyAlignment="1" applyProtection="1">
      <alignment vertical="center"/>
    </xf>
    <xf numFmtId="1" fontId="6" fillId="0" borderId="9" xfId="1" applyNumberFormat="1" applyFont="1" applyBorder="1" applyAlignment="1" applyProtection="1">
      <alignment horizontal="center" vertical="center"/>
    </xf>
    <xf numFmtId="43" fontId="6" fillId="0" borderId="9" xfId="1" applyNumberFormat="1" applyFont="1" applyBorder="1" applyAlignment="1" applyProtection="1">
      <alignment vertical="center"/>
    </xf>
    <xf numFmtId="43" fontId="6" fillId="0" borderId="28" xfId="1" applyNumberFormat="1" applyFont="1" applyBorder="1" applyAlignment="1" applyProtection="1">
      <alignment vertical="center"/>
    </xf>
    <xf numFmtId="0" fontId="7" fillId="0" borderId="23" xfId="0" applyFont="1" applyBorder="1" applyAlignment="1" applyProtection="1">
      <alignment vertical="center"/>
    </xf>
    <xf numFmtId="164" fontId="6" fillId="0" borderId="10" xfId="1" applyNumberFormat="1" applyFont="1" applyBorder="1" applyAlignment="1" applyProtection="1">
      <alignment vertical="center"/>
    </xf>
    <xf numFmtId="1" fontId="6" fillId="0" borderId="1" xfId="1" applyNumberFormat="1" applyFont="1" applyBorder="1" applyAlignment="1" applyProtection="1">
      <alignment horizontal="center" vertical="center"/>
    </xf>
    <xf numFmtId="43" fontId="6" fillId="0" borderId="1" xfId="1" applyNumberFormat="1" applyFont="1" applyBorder="1" applyAlignment="1" applyProtection="1">
      <alignment vertical="center"/>
    </xf>
    <xf numFmtId="0" fontId="6" fillId="0" borderId="3" xfId="0" applyFont="1" applyBorder="1" applyAlignment="1" applyProtection="1">
      <alignment vertical="center" wrapText="1"/>
    </xf>
    <xf numFmtId="0" fontId="6" fillId="0" borderId="28" xfId="0" applyFont="1" applyBorder="1" applyAlignment="1" applyProtection="1">
      <alignment vertical="center" wrapText="1"/>
    </xf>
    <xf numFmtId="1" fontId="6" fillId="0" borderId="5" xfId="1" applyNumberFormat="1" applyFont="1" applyBorder="1" applyAlignment="1" applyProtection="1">
      <alignment horizontal="center" vertical="center"/>
    </xf>
    <xf numFmtId="1" fontId="6" fillId="0" borderId="5" xfId="1" applyNumberFormat="1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vertical="center" wrapText="1"/>
    </xf>
    <xf numFmtId="164" fontId="6" fillId="0" borderId="10" xfId="0" applyNumberFormat="1" applyFont="1" applyBorder="1" applyAlignment="1" applyProtection="1">
      <alignment vertical="center"/>
    </xf>
    <xf numFmtId="43" fontId="6" fillId="0" borderId="10" xfId="0" applyNumberFormat="1" applyFont="1" applyBorder="1" applyAlignment="1" applyProtection="1">
      <alignment vertical="center"/>
    </xf>
    <xf numFmtId="43" fontId="6" fillId="0" borderId="19" xfId="0" applyNumberFormat="1" applyFont="1" applyBorder="1" applyAlignment="1" applyProtection="1">
      <alignment vertical="center"/>
    </xf>
    <xf numFmtId="0" fontId="17" fillId="0" borderId="26" xfId="0" applyFont="1" applyBorder="1" applyAlignment="1" applyProtection="1">
      <alignment vertical="center"/>
    </xf>
    <xf numFmtId="0" fontId="6" fillId="0" borderId="26" xfId="0" applyFont="1" applyBorder="1" applyAlignment="1" applyProtection="1">
      <alignment vertical="center"/>
    </xf>
    <xf numFmtId="0" fontId="7" fillId="0" borderId="26" xfId="0" applyFont="1" applyBorder="1" applyAlignment="1" applyProtection="1">
      <alignment vertical="center"/>
    </xf>
    <xf numFmtId="0" fontId="7" fillId="0" borderId="26" xfId="0" applyFont="1" applyBorder="1" applyAlignment="1" applyProtection="1">
      <alignment horizontal="right" vertical="center" indent="1"/>
    </xf>
    <xf numFmtId="43" fontId="7" fillId="0" borderId="26" xfId="0" applyNumberFormat="1" applyFont="1" applyBorder="1" applyAlignment="1" applyProtection="1">
      <alignment vertical="center"/>
    </xf>
    <xf numFmtId="164" fontId="7" fillId="0" borderId="1" xfId="1" applyNumberFormat="1" applyFont="1" applyFill="1" applyBorder="1" applyAlignment="1" applyProtection="1">
      <alignment vertical="center"/>
    </xf>
    <xf numFmtId="0" fontId="6" fillId="0" borderId="24" xfId="0" applyFont="1" applyBorder="1" applyAlignment="1" applyProtection="1">
      <alignment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vertical="center"/>
    </xf>
    <xf numFmtId="0" fontId="6" fillId="0" borderId="15" xfId="0" applyFont="1" applyBorder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3" fontId="6" fillId="0" borderId="3" xfId="0" applyNumberFormat="1" applyFont="1" applyBorder="1" applyAlignment="1" applyProtection="1">
      <alignment horizontal="right" vertical="center"/>
    </xf>
    <xf numFmtId="0" fontId="6" fillId="0" borderId="15" xfId="0" applyFont="1" applyBorder="1" applyAlignment="1" applyProtection="1">
      <alignment horizontal="left" vertical="center"/>
    </xf>
    <xf numFmtId="43" fontId="6" fillId="0" borderId="3" xfId="1" applyFont="1" applyBorder="1" applyAlignment="1" applyProtection="1">
      <alignment vertical="center"/>
    </xf>
    <xf numFmtId="0" fontId="6" fillId="0" borderId="17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horizontal="right" vertical="center"/>
    </xf>
    <xf numFmtId="43" fontId="6" fillId="0" borderId="2" xfId="1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right" vertical="center"/>
    </xf>
    <xf numFmtId="0" fontId="6" fillId="0" borderId="25" xfId="0" applyFont="1" applyBorder="1" applyAlignment="1" applyProtection="1">
      <alignment horizontal="left" vertical="center"/>
    </xf>
    <xf numFmtId="43" fontId="6" fillId="0" borderId="1" xfId="1" applyFont="1" applyBorder="1" applyAlignment="1" applyProtection="1">
      <alignment vertical="center"/>
    </xf>
    <xf numFmtId="43" fontId="6" fillId="0" borderId="0" xfId="1" applyNumberFormat="1" applyFont="1" applyBorder="1" applyAlignment="1" applyProtection="1">
      <alignment vertical="center"/>
    </xf>
    <xf numFmtId="43" fontId="6" fillId="0" borderId="0" xfId="0" applyNumberFormat="1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right" vertical="center"/>
    </xf>
    <xf numFmtId="0" fontId="6" fillId="0" borderId="0" xfId="0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horizontal="right" vertical="center"/>
    </xf>
    <xf numFmtId="0" fontId="7" fillId="0" borderId="0" xfId="0" applyFont="1" applyBorder="1" applyAlignment="1" applyProtection="1">
      <alignment vertical="center"/>
    </xf>
    <xf numFmtId="0" fontId="0" fillId="0" borderId="0" xfId="0" applyProtection="1"/>
    <xf numFmtId="0" fontId="11" fillId="0" borderId="8" xfId="0" applyFont="1" applyBorder="1" applyAlignment="1" applyProtection="1">
      <alignment horizontal="center" vertical="center" wrapText="1"/>
    </xf>
    <xf numFmtId="0" fontId="11" fillId="0" borderId="9" xfId="0" applyFont="1" applyBorder="1" applyAlignment="1" applyProtection="1">
      <alignment horizontal="center" vertical="center" wrapText="1"/>
    </xf>
    <xf numFmtId="0" fontId="11" fillId="0" borderId="9" xfId="0" applyFont="1" applyBorder="1" applyAlignment="1" applyProtection="1">
      <alignment horizontal="center" vertical="center" wrapText="1"/>
    </xf>
    <xf numFmtId="0" fontId="15" fillId="0" borderId="22" xfId="0" applyFont="1" applyFill="1" applyBorder="1" applyAlignment="1" applyProtection="1">
      <alignment vertical="center"/>
    </xf>
    <xf numFmtId="0" fontId="11" fillId="0" borderId="1" xfId="0" applyFont="1" applyFill="1" applyBorder="1" applyAlignment="1" applyProtection="1">
      <alignment vertical="center"/>
    </xf>
    <xf numFmtId="0" fontId="11" fillId="0" borderId="25" xfId="0" applyFont="1" applyFill="1" applyBorder="1" applyAlignment="1" applyProtection="1">
      <alignment vertical="center"/>
    </xf>
    <xf numFmtId="0" fontId="11" fillId="0" borderId="21" xfId="0" applyFont="1" applyBorder="1" applyAlignment="1" applyProtection="1">
      <alignment vertical="center" wrapText="1"/>
    </xf>
    <xf numFmtId="0" fontId="11" fillId="0" borderId="8" xfId="0" applyFont="1" applyBorder="1" applyAlignment="1" applyProtection="1">
      <alignment vertical="center" wrapText="1"/>
    </xf>
    <xf numFmtId="0" fontId="11" fillId="0" borderId="8" xfId="0" applyFont="1" applyFill="1" applyBorder="1" applyAlignment="1" applyProtection="1">
      <alignment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1" fillId="0" borderId="25" xfId="0" applyFont="1" applyBorder="1" applyAlignment="1" applyProtection="1">
      <alignment horizontal="center" vertical="center" wrapText="1"/>
    </xf>
    <xf numFmtId="0" fontId="11" fillId="0" borderId="7" xfId="0" applyFont="1" applyFill="1" applyBorder="1" applyAlignment="1" applyProtection="1">
      <alignment vertical="center" wrapText="1"/>
    </xf>
    <xf numFmtId="0" fontId="11" fillId="0" borderId="9" xfId="0" applyFont="1" applyBorder="1" applyAlignment="1" applyProtection="1">
      <alignment vertical="center" wrapText="1"/>
    </xf>
    <xf numFmtId="0" fontId="11" fillId="3" borderId="9" xfId="0" applyFont="1" applyFill="1" applyBorder="1" applyAlignment="1" applyProtection="1">
      <alignment horizontal="center" vertical="center" wrapText="1"/>
    </xf>
    <xf numFmtId="0" fontId="13" fillId="0" borderId="0" xfId="0" applyFont="1" applyProtection="1"/>
    <xf numFmtId="3" fontId="15" fillId="0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Protection="1"/>
    <xf numFmtId="0" fontId="3" fillId="0" borderId="1" xfId="0" applyFont="1" applyFill="1" applyBorder="1" applyProtection="1"/>
    <xf numFmtId="0" fontId="3" fillId="0" borderId="0" xfId="0" applyFont="1" applyFill="1" applyProtection="1"/>
    <xf numFmtId="0" fontId="2" fillId="0" borderId="1" xfId="0" applyFont="1" applyFill="1" applyBorder="1" applyProtection="1"/>
    <xf numFmtId="0" fontId="3" fillId="0" borderId="1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Border="1" applyProtection="1"/>
    <xf numFmtId="0" fontId="3" fillId="0" borderId="1" xfId="0" applyFont="1" applyFill="1" applyBorder="1" applyAlignment="1" applyProtection="1">
      <alignment horizontal="left"/>
    </xf>
    <xf numFmtId="0" fontId="3" fillId="0" borderId="2" xfId="0" applyFont="1" applyFill="1" applyBorder="1" applyAlignment="1" applyProtection="1">
      <alignment horizontal="center"/>
    </xf>
    <xf numFmtId="0" fontId="3" fillId="0" borderId="2" xfId="0" applyFont="1" applyFill="1" applyBorder="1" applyProtection="1"/>
    <xf numFmtId="0" fontId="3" fillId="0" borderId="0" xfId="0" applyFont="1" applyFill="1" applyBorder="1" applyAlignment="1" applyProtection="1">
      <alignment horizontal="center"/>
    </xf>
    <xf numFmtId="0" fontId="11" fillId="0" borderId="21" xfId="0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 applyProtection="1">
      <alignment horizontal="center" vertical="center" wrapText="1"/>
    </xf>
    <xf numFmtId="0" fontId="16" fillId="0" borderId="8" xfId="0" applyFont="1" applyFill="1" applyBorder="1" applyAlignment="1" applyProtection="1">
      <alignment horizontal="center" vertical="center" wrapText="1"/>
    </xf>
    <xf numFmtId="0" fontId="11" fillId="0" borderId="9" xfId="0" applyFont="1" applyFill="1" applyBorder="1" applyAlignment="1" applyProtection="1">
      <alignment horizontal="center" vertical="center" wrapText="1"/>
    </xf>
    <xf numFmtId="0" fontId="11" fillId="2" borderId="21" xfId="0" applyFont="1" applyFill="1" applyBorder="1" applyAlignment="1" applyProtection="1">
      <alignment horizontal="center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 wrapText="1"/>
      <protection locked="0"/>
    </xf>
    <xf numFmtId="0" fontId="11" fillId="2" borderId="9" xfId="0" applyFont="1" applyFill="1" applyBorder="1" applyAlignment="1" applyProtection="1">
      <alignment horizontal="justify" vertical="center" wrapText="1"/>
      <protection locked="0"/>
    </xf>
    <xf numFmtId="0" fontId="11" fillId="2" borderId="9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vertical="center"/>
    </xf>
    <xf numFmtId="0" fontId="6" fillId="0" borderId="15" xfId="0" applyFont="1" applyFill="1" applyBorder="1" applyAlignment="1" applyProtection="1">
      <alignment vertical="center" wrapText="1"/>
    </xf>
    <xf numFmtId="0" fontId="6" fillId="0" borderId="17" xfId="0" applyFont="1" applyFill="1" applyBorder="1" applyAlignment="1" applyProtection="1">
      <alignment vertical="center" wrapText="1"/>
    </xf>
    <xf numFmtId="0" fontId="6" fillId="0" borderId="18" xfId="0" applyFont="1" applyFill="1" applyBorder="1" applyAlignment="1" applyProtection="1">
      <alignment vertical="center" wrapText="1"/>
    </xf>
    <xf numFmtId="0" fontId="6" fillId="0" borderId="24" xfId="0" applyFont="1" applyFill="1" applyBorder="1" applyAlignment="1" applyProtection="1">
      <alignment vertical="center"/>
      <protection locked="0"/>
    </xf>
    <xf numFmtId="0" fontId="6" fillId="0" borderId="16" xfId="0" applyFont="1" applyFill="1" applyBorder="1" applyAlignment="1" applyProtection="1">
      <alignment vertical="center"/>
      <protection locked="0"/>
    </xf>
    <xf numFmtId="0" fontId="6" fillId="0" borderId="18" xfId="0" applyFont="1" applyFill="1" applyBorder="1" applyAlignment="1" applyProtection="1">
      <alignment vertical="center"/>
      <protection locked="0"/>
    </xf>
    <xf numFmtId="164" fontId="6" fillId="0" borderId="6" xfId="1" applyNumberFormat="1" applyFont="1" applyFill="1" applyBorder="1" applyAlignment="1" applyProtection="1">
      <alignment vertical="center"/>
      <protection locked="0"/>
    </xf>
    <xf numFmtId="164" fontId="6" fillId="0" borderId="7" xfId="1" applyNumberFormat="1" applyFont="1" applyFill="1" applyBorder="1" applyAlignment="1" applyProtection="1">
      <alignment vertical="center"/>
      <protection locked="0"/>
    </xf>
    <xf numFmtId="164" fontId="6" fillId="0" borderId="8" xfId="1" applyNumberFormat="1" applyFont="1" applyFill="1" applyBorder="1" applyAlignment="1" applyProtection="1">
      <alignment vertical="center"/>
      <protection locked="0"/>
    </xf>
    <xf numFmtId="164" fontId="6" fillId="0" borderId="9" xfId="1" applyNumberFormat="1" applyFont="1" applyFill="1" applyBorder="1" applyAlignment="1" applyProtection="1">
      <alignment vertical="center"/>
      <protection locked="0"/>
    </xf>
    <xf numFmtId="164" fontId="6" fillId="0" borderId="5" xfId="1" applyNumberFormat="1" applyFont="1" applyFill="1" applyBorder="1" applyAlignment="1" applyProtection="1">
      <alignment vertical="center"/>
      <protection locked="0"/>
    </xf>
    <xf numFmtId="164" fontId="7" fillId="0" borderId="0" xfId="1" applyNumberFormat="1" applyFont="1" applyFill="1" applyBorder="1" applyAlignment="1" applyProtection="1">
      <alignment vertical="center"/>
      <protection locked="0"/>
    </xf>
    <xf numFmtId="164" fontId="6" fillId="0" borderId="11" xfId="1" applyNumberFormat="1" applyFont="1" applyFill="1" applyBorder="1" applyAlignment="1" applyProtection="1">
      <alignment vertical="center"/>
      <protection locked="0"/>
    </xf>
    <xf numFmtId="164" fontId="6" fillId="0" borderId="14" xfId="1" applyNumberFormat="1" applyFont="1" applyFill="1" applyBorder="1" applyAlignment="1" applyProtection="1">
      <alignment vertical="center"/>
      <protection locked="0"/>
    </xf>
    <xf numFmtId="164" fontId="6" fillId="0" borderId="12" xfId="1" applyNumberFormat="1" applyFont="1" applyFill="1" applyBorder="1" applyAlignment="1" applyProtection="1">
      <alignment vertical="center"/>
      <protection locked="0"/>
    </xf>
    <xf numFmtId="164" fontId="6" fillId="0" borderId="13" xfId="1" applyNumberFormat="1" applyFont="1" applyFill="1" applyBorder="1" applyAlignment="1" applyProtection="1">
      <alignment vertical="center"/>
      <protection locked="0"/>
    </xf>
    <xf numFmtId="0" fontId="10" fillId="0" borderId="2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164" fontId="7" fillId="0" borderId="11" xfId="1" applyNumberFormat="1" applyFont="1" applyFill="1" applyBorder="1" applyAlignment="1" applyProtection="1">
      <alignment horizontal="center" vertical="center"/>
      <protection locked="0"/>
    </xf>
    <xf numFmtId="164" fontId="7" fillId="0" borderId="15" xfId="1" applyNumberFormat="1" applyFont="1" applyFill="1" applyBorder="1" applyAlignment="1" applyProtection="1">
      <alignment horizontal="center" vertical="center"/>
      <protection locked="0"/>
    </xf>
    <xf numFmtId="164" fontId="7" fillId="0" borderId="12" xfId="1" applyNumberFormat="1" applyFont="1" applyFill="1" applyBorder="1" applyAlignment="1" applyProtection="1">
      <alignment horizontal="center" vertical="center"/>
      <protection locked="0"/>
    </xf>
    <xf numFmtId="164" fontId="7" fillId="0" borderId="16" xfId="1" applyNumberFormat="1" applyFont="1" applyFill="1" applyBorder="1" applyAlignment="1" applyProtection="1">
      <alignment horizontal="center" vertical="center"/>
      <protection locked="0"/>
    </xf>
    <xf numFmtId="164" fontId="7" fillId="4" borderId="12" xfId="1" applyNumberFormat="1" applyFont="1" applyFill="1" applyBorder="1" applyAlignment="1" applyProtection="1">
      <alignment horizontal="center" vertical="center"/>
    </xf>
    <xf numFmtId="164" fontId="7" fillId="4" borderId="16" xfId="1" applyNumberFormat="1" applyFont="1" applyFill="1" applyBorder="1" applyAlignment="1" applyProtection="1">
      <alignment horizontal="center" vertical="center"/>
    </xf>
    <xf numFmtId="43" fontId="7" fillId="0" borderId="0" xfId="1" applyNumberFormat="1" applyFont="1" applyFill="1" applyAlignment="1" applyProtection="1">
      <alignment horizontal="center" vertical="center"/>
    </xf>
    <xf numFmtId="43" fontId="6" fillId="0" borderId="0" xfId="1" applyNumberFormat="1" applyFont="1" applyFill="1" applyBorder="1" applyAlignment="1" applyProtection="1">
      <alignment horizontal="center" vertical="center"/>
    </xf>
    <xf numFmtId="43" fontId="6" fillId="0" borderId="2" xfId="1" applyNumberFormat="1" applyFont="1" applyFill="1" applyBorder="1" applyAlignment="1" applyProtection="1">
      <alignment horizontal="center" vertical="center"/>
    </xf>
    <xf numFmtId="43" fontId="7" fillId="0" borderId="30" xfId="1" applyNumberFormat="1" applyFont="1" applyFill="1" applyBorder="1" applyAlignment="1" applyProtection="1">
      <alignment horizontal="center" vertical="center"/>
    </xf>
    <xf numFmtId="43" fontId="6" fillId="0" borderId="0" xfId="0" applyNumberFormat="1" applyFont="1" applyAlignment="1" applyProtection="1">
      <alignment horizontal="center" vertical="center"/>
    </xf>
    <xf numFmtId="0" fontId="6" fillId="0" borderId="22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164" fontId="7" fillId="0" borderId="22" xfId="1" applyNumberFormat="1" applyFont="1" applyFill="1" applyBorder="1" applyAlignment="1" applyProtection="1">
      <alignment horizontal="center" vertical="center"/>
      <protection locked="0"/>
    </xf>
    <xf numFmtId="164" fontId="7" fillId="0" borderId="25" xfId="1" applyNumberFormat="1" applyFont="1" applyFill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164" fontId="7" fillId="0" borderId="0" xfId="1" applyNumberFormat="1" applyFont="1" applyFill="1" applyBorder="1" applyAlignment="1" applyProtection="1">
      <alignment horizontal="left" vertical="center"/>
      <protection locked="0"/>
    </xf>
    <xf numFmtId="1" fontId="6" fillId="0" borderId="4" xfId="1" applyNumberFormat="1" applyFont="1" applyBorder="1" applyAlignment="1" applyProtection="1">
      <alignment horizontal="center" vertical="center"/>
    </xf>
    <xf numFmtId="1" fontId="6" fillId="0" borderId="5" xfId="1" applyNumberFormat="1" applyFont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</xf>
    <xf numFmtId="0" fontId="7" fillId="0" borderId="27" xfId="0" applyFont="1" applyBorder="1" applyAlignment="1" applyProtection="1">
      <alignment horizontal="left" vertical="center" wrapText="1"/>
    </xf>
    <xf numFmtId="0" fontId="7" fillId="0" borderId="27" xfId="0" applyFont="1" applyBorder="1" applyAlignment="1" applyProtection="1">
      <alignment horizontal="left" vertical="center"/>
    </xf>
    <xf numFmtId="165" fontId="6" fillId="0" borderId="31" xfId="1" applyNumberFormat="1" applyFont="1" applyBorder="1" applyAlignment="1" applyProtection="1">
      <alignment horizontal="center" vertical="center"/>
    </xf>
    <xf numFmtId="165" fontId="6" fillId="0" borderId="5" xfId="1" applyNumberFormat="1" applyFont="1" applyBorder="1" applyAlignment="1" applyProtection="1">
      <alignment horizontal="center" vertical="center"/>
    </xf>
    <xf numFmtId="165" fontId="6" fillId="0" borderId="4" xfId="1" applyNumberFormat="1" applyFont="1" applyBorder="1" applyAlignment="1" applyProtection="1">
      <alignment horizontal="center" vertical="center"/>
    </xf>
    <xf numFmtId="165" fontId="6" fillId="0" borderId="21" xfId="1" applyNumberFormat="1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 wrapText="1"/>
    </xf>
    <xf numFmtId="0" fontId="11" fillId="0" borderId="31" xfId="0" applyFont="1" applyBorder="1" applyAlignment="1" applyProtection="1">
      <alignment horizontal="left" vertical="center" wrapText="1"/>
    </xf>
    <xf numFmtId="0" fontId="11" fillId="0" borderId="5" xfId="0" applyFont="1" applyBorder="1" applyAlignment="1" applyProtection="1">
      <alignment horizontal="left" vertical="center" wrapText="1"/>
    </xf>
    <xf numFmtId="0" fontId="11" fillId="0" borderId="9" xfId="0" applyFont="1" applyBorder="1" applyAlignment="1" applyProtection="1">
      <alignment horizontal="center" vertical="center" wrapText="1"/>
    </xf>
    <xf numFmtId="0" fontId="11" fillId="0" borderId="12" xfId="0" applyFont="1" applyBorder="1" applyAlignment="1" applyProtection="1">
      <alignment horizontal="center" vertical="center" wrapText="1"/>
    </xf>
    <xf numFmtId="0" fontId="0" fillId="0" borderId="32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6" fillId="0" borderId="0" xfId="0" applyFont="1" applyAlignment="1" applyProtection="1">
      <alignment vertical="center"/>
    </xf>
    <xf numFmtId="0" fontId="0" fillId="0" borderId="0" xfId="0" applyAlignment="1">
      <alignment vertical="center"/>
    </xf>
  </cellXfs>
  <cellStyles count="2">
    <cellStyle name="Milliers" xfId="1" builtinId="3"/>
    <cellStyle name="Normal" xfId="0" builtinId="0"/>
  </cellStyles>
  <dxfs count="25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0</xdr:row>
      <xdr:rowOff>31750</xdr:rowOff>
    </xdr:from>
    <xdr:to>
      <xdr:col>0</xdr:col>
      <xdr:colOff>582108</xdr:colOff>
      <xdr:row>4</xdr:row>
      <xdr:rowOff>169750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31750"/>
          <a:ext cx="550358" cy="9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83842</xdr:colOff>
      <xdr:row>0</xdr:row>
      <xdr:rowOff>31845</xdr:rowOff>
    </xdr:from>
    <xdr:to>
      <xdr:col>1</xdr:col>
      <xdr:colOff>464867</xdr:colOff>
      <xdr:row>4</xdr:row>
      <xdr:rowOff>169845</xdr:rowOff>
    </xdr:to>
    <xdr:pic>
      <xdr:nvPicPr>
        <xdr:cNvPr id="6" name="Imag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42" y="31845"/>
          <a:ext cx="550358" cy="9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343460</xdr:colOff>
      <xdr:row>4</xdr:row>
      <xdr:rowOff>78839</xdr:rowOff>
    </xdr:from>
    <xdr:to>
      <xdr:col>7</xdr:col>
      <xdr:colOff>381622</xdr:colOff>
      <xdr:row>5</xdr:row>
      <xdr:rowOff>8866</xdr:rowOff>
    </xdr:to>
    <xdr:sp macro="" textlink="">
      <xdr:nvSpPr>
        <xdr:cNvPr id="3086" name="Rectangle 14"/>
        <xdr:cNvSpPr>
          <a:spLocks noChangeArrowheads="1"/>
        </xdr:cNvSpPr>
      </xdr:nvSpPr>
      <xdr:spPr bwMode="auto">
        <a:xfrm>
          <a:off x="6894543" y="840839"/>
          <a:ext cx="38162" cy="16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fr-CH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343460</xdr:colOff>
      <xdr:row>4</xdr:row>
      <xdr:rowOff>78839</xdr:rowOff>
    </xdr:from>
    <xdr:to>
      <xdr:col>7</xdr:col>
      <xdr:colOff>381622</xdr:colOff>
      <xdr:row>5</xdr:row>
      <xdr:rowOff>8866</xdr:rowOff>
    </xdr:to>
    <xdr:sp macro="" textlink="">
      <xdr:nvSpPr>
        <xdr:cNvPr id="3" name="Rectangle 14"/>
        <xdr:cNvSpPr>
          <a:spLocks noChangeArrowheads="1"/>
        </xdr:cNvSpPr>
      </xdr:nvSpPr>
      <xdr:spPr bwMode="auto">
        <a:xfrm>
          <a:off x="6896660" y="840839"/>
          <a:ext cx="38162" cy="158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fr-CH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550358</xdr:colOff>
      <xdr:row>4</xdr:row>
      <xdr:rowOff>138000</xdr:rowOff>
    </xdr:to>
    <xdr:pic>
      <xdr:nvPicPr>
        <xdr:cNvPr id="6" name="Imag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550358" cy="9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L64"/>
  <sheetViews>
    <sheetView showGridLines="0" tabSelected="1" zoomScaleNormal="100" zoomScaleSheetLayoutView="70" zoomScalePageLayoutView="70" workbookViewId="0">
      <selection activeCell="G6" sqref="G6"/>
    </sheetView>
  </sheetViews>
  <sheetFormatPr baseColWidth="10" defaultColWidth="11.42578125" defaultRowHeight="15" x14ac:dyDescent="0.2"/>
  <cols>
    <col min="1" max="1" width="11.42578125" style="4"/>
    <col min="2" max="2" width="2.42578125" style="4" customWidth="1"/>
    <col min="3" max="3" width="53" style="4" customWidth="1"/>
    <col min="4" max="4" width="15.28515625" style="4" customWidth="1"/>
    <col min="5" max="5" width="17.28515625" style="4" customWidth="1"/>
    <col min="6" max="6" width="18.85546875" style="4" customWidth="1"/>
    <col min="7" max="7" width="25.5703125" style="4" customWidth="1"/>
    <col min="8" max="8" width="2.42578125" style="13" customWidth="1"/>
    <col min="9" max="9" width="13.28515625" style="4" hidden="1" customWidth="1"/>
    <col min="10" max="10" width="13.5703125" style="4" hidden="1" customWidth="1"/>
    <col min="11" max="11" width="14.140625" style="4" hidden="1" customWidth="1"/>
    <col min="12" max="12" width="16.7109375" style="4" hidden="1" customWidth="1"/>
    <col min="13" max="16384" width="11.42578125" style="4"/>
  </cols>
  <sheetData>
    <row r="1" spans="1:12" x14ac:dyDescent="0.2">
      <c r="C1" s="5" t="s">
        <v>121</v>
      </c>
      <c r="H1" s="4"/>
    </row>
    <row r="2" spans="1:12" x14ac:dyDescent="0.2">
      <c r="C2" s="5" t="s">
        <v>178</v>
      </c>
      <c r="H2" s="4"/>
    </row>
    <row r="3" spans="1:12" x14ac:dyDescent="0.2">
      <c r="C3" s="5" t="s">
        <v>179</v>
      </c>
      <c r="H3" s="4"/>
    </row>
    <row r="4" spans="1:12" x14ac:dyDescent="0.2">
      <c r="C4" s="5" t="s">
        <v>122</v>
      </c>
      <c r="H4" s="4"/>
    </row>
    <row r="5" spans="1:12" ht="18" x14ac:dyDescent="0.2">
      <c r="C5" s="5"/>
      <c r="E5" s="6"/>
      <c r="F5" s="6"/>
      <c r="G5" s="7"/>
      <c r="H5" s="6"/>
      <c r="I5" s="6"/>
      <c r="J5" s="6"/>
    </row>
    <row r="6" spans="1:12" ht="18" x14ac:dyDescent="0.2">
      <c r="F6" s="8" t="s">
        <v>117</v>
      </c>
      <c r="G6" s="196"/>
      <c r="H6" s="6"/>
      <c r="I6" s="6"/>
    </row>
    <row r="7" spans="1:12" ht="18" x14ac:dyDescent="0.2">
      <c r="F7" s="8"/>
      <c r="G7" s="10" t="s">
        <v>118</v>
      </c>
      <c r="H7" s="6"/>
      <c r="I7" s="6"/>
    </row>
    <row r="8" spans="1:12" ht="18" x14ac:dyDescent="0.2">
      <c r="C8" s="11"/>
      <c r="H8" s="4"/>
      <c r="I8" s="6"/>
    </row>
    <row r="9" spans="1:12" ht="20.100000000000001" customHeight="1" x14ac:dyDescent="0.2">
      <c r="A9" s="11" t="s">
        <v>116</v>
      </c>
      <c r="F9" s="12" t="s">
        <v>124</v>
      </c>
    </row>
    <row r="10" spans="1:12" ht="20.100000000000001" customHeight="1" x14ac:dyDescent="0.2">
      <c r="A10" s="14" t="s">
        <v>97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1:12" ht="20.100000000000001" customHeight="1" x14ac:dyDescent="0.2">
      <c r="C11" s="15"/>
      <c r="F11" s="16"/>
    </row>
    <row r="12" spans="1:12" ht="20.100000000000001" customHeight="1" x14ac:dyDescent="0.2">
      <c r="C12" s="4" t="s">
        <v>112</v>
      </c>
    </row>
    <row r="13" spans="1:12" ht="20.100000000000001" customHeight="1" thickBot="1" x14ac:dyDescent="0.25">
      <c r="C13" s="17"/>
      <c r="D13" s="17"/>
      <c r="E13" s="17"/>
      <c r="F13" s="17"/>
      <c r="G13" s="17"/>
      <c r="I13" s="17"/>
      <c r="J13" s="17"/>
      <c r="K13" s="17"/>
      <c r="L13" s="17"/>
    </row>
    <row r="14" spans="1:12" ht="20.100000000000001" customHeight="1" thickTop="1" x14ac:dyDescent="0.2">
      <c r="C14" s="15" t="s">
        <v>171</v>
      </c>
      <c r="D14" s="18" t="s">
        <v>9</v>
      </c>
      <c r="E14" s="18" t="s">
        <v>36</v>
      </c>
      <c r="F14" s="18" t="s">
        <v>38</v>
      </c>
      <c r="G14" s="19" t="s">
        <v>39</v>
      </c>
      <c r="H14" s="20"/>
      <c r="I14" s="21" t="s">
        <v>36</v>
      </c>
      <c r="J14" s="22"/>
      <c r="K14" s="23" t="s">
        <v>38</v>
      </c>
      <c r="L14" s="21"/>
    </row>
    <row r="15" spans="1:12" ht="20.100000000000001" customHeight="1" thickBot="1" x14ac:dyDescent="0.25">
      <c r="C15" s="17"/>
      <c r="D15" s="24" t="s">
        <v>35</v>
      </c>
      <c r="E15" s="24" t="s">
        <v>111</v>
      </c>
      <c r="F15" s="24" t="s">
        <v>111</v>
      </c>
      <c r="G15" s="25" t="s">
        <v>40</v>
      </c>
      <c r="H15" s="20"/>
      <c r="I15" s="26" t="s">
        <v>41</v>
      </c>
      <c r="J15" s="26" t="s">
        <v>42</v>
      </c>
      <c r="K15" s="24" t="s">
        <v>41</v>
      </c>
      <c r="L15" s="27" t="s">
        <v>42</v>
      </c>
    </row>
    <row r="16" spans="1:12" ht="20.100000000000001" customHeight="1" thickTop="1" x14ac:dyDescent="0.2">
      <c r="B16" s="6"/>
      <c r="C16" s="183" t="s">
        <v>37</v>
      </c>
      <c r="D16" s="28">
        <f>INDEX(Feuil1!$C$5:$D$11,MATCH(C16,ListeA,0),2)</f>
        <v>0</v>
      </c>
      <c r="E16" s="186"/>
      <c r="F16" s="29">
        <f>D16*0.01*E16</f>
        <v>0</v>
      </c>
      <c r="G16" s="192" t="s">
        <v>37</v>
      </c>
      <c r="H16" s="30"/>
      <c r="I16" s="31">
        <f t="shared" ref="I16:I21" si="0">IF($G16="Oui",E16,0)</f>
        <v>0</v>
      </c>
      <c r="J16" s="32">
        <f t="shared" ref="J16:J21" si="1">IF($G16="Non",E16,0)</f>
        <v>0</v>
      </c>
      <c r="K16" s="32">
        <f t="shared" ref="K16:K21" si="2">IF($G16="Oui",F16,0)</f>
        <v>0</v>
      </c>
      <c r="L16" s="33">
        <f t="shared" ref="L16:L21" si="3">IF($G16="Non",F16,0)</f>
        <v>0</v>
      </c>
    </row>
    <row r="17" spans="2:12" ht="20.100000000000001" customHeight="1" x14ac:dyDescent="0.2">
      <c r="B17" s="6"/>
      <c r="C17" s="184" t="s">
        <v>37</v>
      </c>
      <c r="D17" s="34">
        <f>INDEX(Feuil1!$C$5:$D$11,MATCH(C17,ListeA,0),2)</f>
        <v>0</v>
      </c>
      <c r="E17" s="187"/>
      <c r="F17" s="35">
        <f t="shared" ref="F17:F21" si="4">D17*0.01*E17</f>
        <v>0</v>
      </c>
      <c r="G17" s="193" t="s">
        <v>37</v>
      </c>
      <c r="H17" s="30"/>
      <c r="I17" s="36">
        <f t="shared" si="0"/>
        <v>0</v>
      </c>
      <c r="J17" s="37">
        <f t="shared" si="1"/>
        <v>0</v>
      </c>
      <c r="K17" s="37">
        <f t="shared" si="2"/>
        <v>0</v>
      </c>
      <c r="L17" s="38">
        <f t="shared" si="3"/>
        <v>0</v>
      </c>
    </row>
    <row r="18" spans="2:12" ht="20.100000000000001" customHeight="1" x14ac:dyDescent="0.2">
      <c r="B18" s="6"/>
      <c r="C18" s="184" t="s">
        <v>37</v>
      </c>
      <c r="D18" s="39">
        <f>INDEX(Feuil1!$C$5:$D$11,MATCH(C18,ListeA,0),2)</f>
        <v>0</v>
      </c>
      <c r="E18" s="188"/>
      <c r="F18" s="37">
        <f t="shared" si="4"/>
        <v>0</v>
      </c>
      <c r="G18" s="194" t="s">
        <v>37</v>
      </c>
      <c r="H18" s="30"/>
      <c r="I18" s="40">
        <f t="shared" si="0"/>
        <v>0</v>
      </c>
      <c r="J18" s="41">
        <f t="shared" si="1"/>
        <v>0</v>
      </c>
      <c r="K18" s="41">
        <f t="shared" si="2"/>
        <v>0</v>
      </c>
      <c r="L18" s="42">
        <f t="shared" si="3"/>
        <v>0</v>
      </c>
    </row>
    <row r="19" spans="2:12" ht="20.100000000000001" customHeight="1" x14ac:dyDescent="0.2">
      <c r="B19" s="6"/>
      <c r="C19" s="184" t="s">
        <v>37</v>
      </c>
      <c r="D19" s="39">
        <f>INDEX(Feuil1!$C$5:$D$11,MATCH(C19,ListeA,0),2)</f>
        <v>0</v>
      </c>
      <c r="E19" s="188"/>
      <c r="F19" s="37">
        <f t="shared" si="4"/>
        <v>0</v>
      </c>
      <c r="G19" s="194" t="s">
        <v>37</v>
      </c>
      <c r="H19" s="30"/>
      <c r="I19" s="36">
        <f t="shared" si="0"/>
        <v>0</v>
      </c>
      <c r="J19" s="37">
        <f t="shared" si="1"/>
        <v>0</v>
      </c>
      <c r="K19" s="37">
        <f t="shared" si="2"/>
        <v>0</v>
      </c>
      <c r="L19" s="38">
        <f t="shared" si="3"/>
        <v>0</v>
      </c>
    </row>
    <row r="20" spans="2:12" ht="20.100000000000001" customHeight="1" x14ac:dyDescent="0.2">
      <c r="B20" s="6"/>
      <c r="C20" s="184" t="s">
        <v>37</v>
      </c>
      <c r="D20" s="39">
        <f>INDEX(Feuil1!$C$5:$D$11,MATCH(C20,ListeA,0),2)</f>
        <v>0</v>
      </c>
      <c r="E20" s="188"/>
      <c r="F20" s="37">
        <f t="shared" si="4"/>
        <v>0</v>
      </c>
      <c r="G20" s="194" t="s">
        <v>37</v>
      </c>
      <c r="H20" s="30"/>
      <c r="I20" s="36">
        <f t="shared" si="0"/>
        <v>0</v>
      </c>
      <c r="J20" s="37">
        <f t="shared" si="1"/>
        <v>0</v>
      </c>
      <c r="K20" s="37">
        <f t="shared" si="2"/>
        <v>0</v>
      </c>
      <c r="L20" s="38">
        <f t="shared" si="3"/>
        <v>0</v>
      </c>
    </row>
    <row r="21" spans="2:12" ht="20.100000000000001" customHeight="1" thickBot="1" x14ac:dyDescent="0.25">
      <c r="B21" s="6"/>
      <c r="C21" s="185" t="s">
        <v>37</v>
      </c>
      <c r="D21" s="43">
        <f>INDEX(Feuil1!$C$5:$D$11,MATCH(C21,ListeA,0),2)</f>
        <v>0</v>
      </c>
      <c r="E21" s="189"/>
      <c r="F21" s="44">
        <f t="shared" si="4"/>
        <v>0</v>
      </c>
      <c r="G21" s="195" t="s">
        <v>37</v>
      </c>
      <c r="H21" s="30"/>
      <c r="I21" s="45">
        <f t="shared" si="0"/>
        <v>0</v>
      </c>
      <c r="J21" s="44">
        <f t="shared" si="1"/>
        <v>0</v>
      </c>
      <c r="K21" s="44">
        <f t="shared" si="2"/>
        <v>0</v>
      </c>
      <c r="L21" s="46">
        <f t="shared" si="3"/>
        <v>0</v>
      </c>
    </row>
    <row r="22" spans="2:12" ht="20.100000000000001" customHeight="1" thickTop="1" x14ac:dyDescent="0.2">
      <c r="D22" s="47">
        <f>IF(E22=0,0,100*F22/E22)</f>
        <v>0</v>
      </c>
      <c r="E22" s="48">
        <f>SUM(E16:E21)</f>
        <v>0</v>
      </c>
      <c r="F22" s="48">
        <f>SUM(F16:F21)</f>
        <v>0</v>
      </c>
      <c r="G22" s="48"/>
      <c r="H22" s="49"/>
      <c r="I22" s="48">
        <f>SUM(I16:I21)</f>
        <v>0</v>
      </c>
      <c r="J22" s="48">
        <f>SUM(J16:J21)</f>
        <v>0</v>
      </c>
      <c r="K22" s="48">
        <f>SUM(K16:K21)</f>
        <v>0</v>
      </c>
      <c r="L22" s="48">
        <f>SUM(L16:L21)</f>
        <v>0</v>
      </c>
    </row>
    <row r="23" spans="2:12" ht="20.100000000000001" customHeight="1" thickBot="1" x14ac:dyDescent="0.25">
      <c r="C23" s="17"/>
    </row>
    <row r="24" spans="2:12" ht="20.100000000000001" customHeight="1" thickTop="1" x14ac:dyDescent="0.2">
      <c r="C24" s="15" t="s">
        <v>172</v>
      </c>
      <c r="D24" s="18" t="s">
        <v>9</v>
      </c>
      <c r="E24" s="18" t="s">
        <v>36</v>
      </c>
      <c r="F24" s="18" t="s">
        <v>38</v>
      </c>
      <c r="G24" s="19" t="s">
        <v>39</v>
      </c>
      <c r="H24" s="20"/>
      <c r="I24" s="21" t="s">
        <v>36</v>
      </c>
      <c r="J24" s="22"/>
      <c r="K24" s="23" t="s">
        <v>38</v>
      </c>
      <c r="L24" s="21"/>
    </row>
    <row r="25" spans="2:12" ht="20.100000000000001" customHeight="1" thickBot="1" x14ac:dyDescent="0.25">
      <c r="C25" s="17"/>
      <c r="D25" s="24" t="s">
        <v>35</v>
      </c>
      <c r="E25" s="24" t="s">
        <v>111</v>
      </c>
      <c r="F25" s="24" t="s">
        <v>111</v>
      </c>
      <c r="G25" s="25" t="s">
        <v>40</v>
      </c>
      <c r="H25" s="20"/>
      <c r="I25" s="26" t="s">
        <v>41</v>
      </c>
      <c r="J25" s="26" t="s">
        <v>42</v>
      </c>
      <c r="K25" s="24" t="s">
        <v>41</v>
      </c>
      <c r="L25" s="27" t="s">
        <v>42</v>
      </c>
    </row>
    <row r="26" spans="2:12" ht="20.100000000000001" customHeight="1" thickTop="1" x14ac:dyDescent="0.2">
      <c r="C26" s="183" t="s">
        <v>37</v>
      </c>
      <c r="D26" s="28">
        <f>INDEX(Feuil1!$G$5:$H$12,MATCH(C26,ListeB,0),2)</f>
        <v>0</v>
      </c>
      <c r="E26" s="186"/>
      <c r="F26" s="29">
        <f>D26*0.01*E26</f>
        <v>0</v>
      </c>
      <c r="G26" s="192" t="s">
        <v>37</v>
      </c>
      <c r="H26" s="30"/>
      <c r="I26" s="31">
        <f t="shared" ref="I26:I32" si="5">IF($G26="Oui",E26,0)</f>
        <v>0</v>
      </c>
      <c r="J26" s="32">
        <f t="shared" ref="J26:J32" si="6">IF($G26="Non",E26,0)</f>
        <v>0</v>
      </c>
      <c r="K26" s="32">
        <f t="shared" ref="K26:K32" si="7">IF($G26="Oui",F26,0)</f>
        <v>0</v>
      </c>
      <c r="L26" s="33">
        <f t="shared" ref="L26:L32" si="8">IF($G26="Non",F26,0)</f>
        <v>0</v>
      </c>
    </row>
    <row r="27" spans="2:12" ht="20.100000000000001" customHeight="1" x14ac:dyDescent="0.2">
      <c r="C27" s="184" t="s">
        <v>37</v>
      </c>
      <c r="D27" s="34">
        <f>INDEX(Feuil1!$G$5:$H$12,MATCH(C27,ListeB,0),2)</f>
        <v>0</v>
      </c>
      <c r="E27" s="187"/>
      <c r="F27" s="35">
        <f t="shared" ref="F27:F32" si="9">D27*0.01*E27</f>
        <v>0</v>
      </c>
      <c r="G27" s="193" t="s">
        <v>37</v>
      </c>
      <c r="H27" s="30"/>
      <c r="I27" s="36">
        <f t="shared" si="5"/>
        <v>0</v>
      </c>
      <c r="J27" s="37">
        <f t="shared" si="6"/>
        <v>0</v>
      </c>
      <c r="K27" s="37">
        <f t="shared" si="7"/>
        <v>0</v>
      </c>
      <c r="L27" s="38">
        <f t="shared" si="8"/>
        <v>0</v>
      </c>
    </row>
    <row r="28" spans="2:12" ht="20.100000000000001" customHeight="1" x14ac:dyDescent="0.2">
      <c r="C28" s="184" t="s">
        <v>37</v>
      </c>
      <c r="D28" s="39">
        <f>INDEX(Feuil1!$G$5:$H$12,MATCH(C28,ListeB,0),2)</f>
        <v>0</v>
      </c>
      <c r="E28" s="188"/>
      <c r="F28" s="37">
        <f t="shared" si="9"/>
        <v>0</v>
      </c>
      <c r="G28" s="194" t="s">
        <v>37</v>
      </c>
      <c r="H28" s="30"/>
      <c r="I28" s="40">
        <f t="shared" si="5"/>
        <v>0</v>
      </c>
      <c r="J28" s="41">
        <f t="shared" si="6"/>
        <v>0</v>
      </c>
      <c r="K28" s="41">
        <f t="shared" si="7"/>
        <v>0</v>
      </c>
      <c r="L28" s="42">
        <f t="shared" si="8"/>
        <v>0</v>
      </c>
    </row>
    <row r="29" spans="2:12" ht="20.100000000000001" customHeight="1" x14ac:dyDescent="0.2">
      <c r="C29" s="184" t="s">
        <v>37</v>
      </c>
      <c r="D29" s="39">
        <f>INDEX(Feuil1!$G$5:$H$12,MATCH(C29,ListeB,0),2)</f>
        <v>0</v>
      </c>
      <c r="E29" s="188"/>
      <c r="F29" s="37">
        <f t="shared" si="9"/>
        <v>0</v>
      </c>
      <c r="G29" s="194" t="s">
        <v>37</v>
      </c>
      <c r="H29" s="30"/>
      <c r="I29" s="36">
        <f t="shared" si="5"/>
        <v>0</v>
      </c>
      <c r="J29" s="37">
        <f t="shared" si="6"/>
        <v>0</v>
      </c>
      <c r="K29" s="37">
        <f t="shared" si="7"/>
        <v>0</v>
      </c>
      <c r="L29" s="38">
        <f t="shared" si="8"/>
        <v>0</v>
      </c>
    </row>
    <row r="30" spans="2:12" ht="20.100000000000001" customHeight="1" x14ac:dyDescent="0.2">
      <c r="C30" s="184" t="s">
        <v>37</v>
      </c>
      <c r="D30" s="39">
        <f>INDEX(Feuil1!$G$5:$H$12,MATCH(C30,ListeB,0),2)</f>
        <v>0</v>
      </c>
      <c r="E30" s="188"/>
      <c r="F30" s="37">
        <f t="shared" si="9"/>
        <v>0</v>
      </c>
      <c r="G30" s="194" t="s">
        <v>37</v>
      </c>
      <c r="H30" s="30"/>
      <c r="I30" s="36">
        <f t="shared" si="5"/>
        <v>0</v>
      </c>
      <c r="J30" s="37">
        <f t="shared" si="6"/>
        <v>0</v>
      </c>
      <c r="K30" s="37">
        <f t="shared" si="7"/>
        <v>0</v>
      </c>
      <c r="L30" s="38">
        <f t="shared" si="8"/>
        <v>0</v>
      </c>
    </row>
    <row r="31" spans="2:12" ht="20.100000000000001" customHeight="1" x14ac:dyDescent="0.2">
      <c r="C31" s="184" t="s">
        <v>37</v>
      </c>
      <c r="D31" s="39">
        <f>INDEX(Feuil1!$G$5:$H$12,MATCH(C31,ListeB,0),2)</f>
        <v>0</v>
      </c>
      <c r="E31" s="188"/>
      <c r="F31" s="37">
        <f t="shared" si="9"/>
        <v>0</v>
      </c>
      <c r="G31" s="194" t="s">
        <v>37</v>
      </c>
      <c r="H31" s="30"/>
      <c r="I31" s="36">
        <f t="shared" si="5"/>
        <v>0</v>
      </c>
      <c r="J31" s="37">
        <f t="shared" si="6"/>
        <v>0</v>
      </c>
      <c r="K31" s="37">
        <f t="shared" si="7"/>
        <v>0</v>
      </c>
      <c r="L31" s="38">
        <f t="shared" si="8"/>
        <v>0</v>
      </c>
    </row>
    <row r="32" spans="2:12" ht="20.100000000000001" customHeight="1" thickBot="1" x14ac:dyDescent="0.25">
      <c r="C32" s="185" t="s">
        <v>37</v>
      </c>
      <c r="D32" s="43">
        <f>INDEX(Feuil1!$G$5:$H$12,MATCH(C32,ListeB,0),2)</f>
        <v>0</v>
      </c>
      <c r="E32" s="189"/>
      <c r="F32" s="44">
        <f t="shared" si="9"/>
        <v>0</v>
      </c>
      <c r="G32" s="195" t="s">
        <v>37</v>
      </c>
      <c r="H32" s="30"/>
      <c r="I32" s="45">
        <f t="shared" si="5"/>
        <v>0</v>
      </c>
      <c r="J32" s="44">
        <f t="shared" si="6"/>
        <v>0</v>
      </c>
      <c r="K32" s="44">
        <f t="shared" si="7"/>
        <v>0</v>
      </c>
      <c r="L32" s="46">
        <f t="shared" si="8"/>
        <v>0</v>
      </c>
    </row>
    <row r="33" spans="3:12" ht="20.100000000000001" customHeight="1" thickTop="1" x14ac:dyDescent="0.2">
      <c r="D33" s="47">
        <f>IF(E33=0,0,100*F33/E33)</f>
        <v>0</v>
      </c>
      <c r="E33" s="48">
        <f>SUM(E26:E32)</f>
        <v>0</v>
      </c>
      <c r="F33" s="48">
        <f>SUM(F26:F32)</f>
        <v>0</v>
      </c>
      <c r="G33" s="48"/>
      <c r="H33" s="49"/>
      <c r="I33" s="48">
        <f>SUM(I26:I32)</f>
        <v>0</v>
      </c>
      <c r="J33" s="48">
        <f>SUM(J26:J32)</f>
        <v>0</v>
      </c>
      <c r="K33" s="48">
        <f>SUM(K26:K32)</f>
        <v>0</v>
      </c>
      <c r="L33" s="48">
        <f>SUM(L26:L32)</f>
        <v>0</v>
      </c>
    </row>
    <row r="34" spans="3:12" ht="20.100000000000001" customHeight="1" thickBot="1" x14ac:dyDescent="0.25">
      <c r="C34" s="17"/>
    </row>
    <row r="35" spans="3:12" ht="20.100000000000001" customHeight="1" thickTop="1" x14ac:dyDescent="0.2">
      <c r="C35" s="15" t="s">
        <v>60</v>
      </c>
      <c r="D35" s="18" t="s">
        <v>9</v>
      </c>
      <c r="E35" s="18" t="s">
        <v>36</v>
      </c>
      <c r="F35" s="18" t="s">
        <v>38</v>
      </c>
      <c r="G35" s="19" t="s">
        <v>39</v>
      </c>
      <c r="H35" s="20"/>
      <c r="I35" s="21" t="s">
        <v>36</v>
      </c>
      <c r="J35" s="22"/>
      <c r="K35" s="23" t="s">
        <v>38</v>
      </c>
      <c r="L35" s="21"/>
    </row>
    <row r="36" spans="3:12" ht="20.100000000000001" customHeight="1" thickBot="1" x14ac:dyDescent="0.25">
      <c r="C36" s="17"/>
      <c r="D36" s="24" t="s">
        <v>35</v>
      </c>
      <c r="E36" s="24" t="s">
        <v>111</v>
      </c>
      <c r="F36" s="24" t="s">
        <v>111</v>
      </c>
      <c r="G36" s="25" t="s">
        <v>40</v>
      </c>
      <c r="H36" s="20"/>
      <c r="I36" s="26" t="s">
        <v>41</v>
      </c>
      <c r="J36" s="26" t="s">
        <v>42</v>
      </c>
      <c r="K36" s="24" t="s">
        <v>41</v>
      </c>
      <c r="L36" s="27" t="s">
        <v>42</v>
      </c>
    </row>
    <row r="37" spans="3:12" ht="20.100000000000001" customHeight="1" thickTop="1" x14ac:dyDescent="0.2">
      <c r="C37" s="183" t="s">
        <v>37</v>
      </c>
      <c r="D37" s="28">
        <f>INDEX(Feuil1!$C$16:$D$21,MATCH(C37,ListeC,0),2)</f>
        <v>0</v>
      </c>
      <c r="E37" s="186"/>
      <c r="F37" s="29">
        <f t="shared" ref="F37:F42" si="10">D37*0.01*E37</f>
        <v>0</v>
      </c>
      <c r="G37" s="192" t="s">
        <v>37</v>
      </c>
      <c r="H37" s="30"/>
      <c r="I37" s="31">
        <f t="shared" ref="I37:I42" si="11">IF($G37="Oui",E37,0)</f>
        <v>0</v>
      </c>
      <c r="J37" s="32">
        <f t="shared" ref="J37:J42" si="12">IF($G37="Non",E37,0)</f>
        <v>0</v>
      </c>
      <c r="K37" s="32">
        <f t="shared" ref="K37:K42" si="13">IF($G37="Oui",F37,0)</f>
        <v>0</v>
      </c>
      <c r="L37" s="33">
        <f t="shared" ref="L37:L42" si="14">IF($G37="Non",F37,0)</f>
        <v>0</v>
      </c>
    </row>
    <row r="38" spans="3:12" ht="20.100000000000001" customHeight="1" x14ac:dyDescent="0.2">
      <c r="C38" s="184" t="s">
        <v>37</v>
      </c>
      <c r="D38" s="34">
        <f>INDEX(Feuil1!$C$16:$D$21,MATCH(C38,ListeC,0),2)</f>
        <v>0</v>
      </c>
      <c r="E38" s="187"/>
      <c r="F38" s="35">
        <f t="shared" si="10"/>
        <v>0</v>
      </c>
      <c r="G38" s="193" t="s">
        <v>37</v>
      </c>
      <c r="H38" s="30"/>
      <c r="I38" s="36">
        <f t="shared" si="11"/>
        <v>0</v>
      </c>
      <c r="J38" s="37">
        <f t="shared" si="12"/>
        <v>0</v>
      </c>
      <c r="K38" s="37">
        <f t="shared" si="13"/>
        <v>0</v>
      </c>
      <c r="L38" s="38">
        <f t="shared" si="14"/>
        <v>0</v>
      </c>
    </row>
    <row r="39" spans="3:12" ht="20.100000000000001" customHeight="1" x14ac:dyDescent="0.2">
      <c r="C39" s="184" t="s">
        <v>37</v>
      </c>
      <c r="D39" s="39">
        <f>INDEX(Feuil1!$C$16:$D$21,MATCH(C39,ListeC,0),2)</f>
        <v>0</v>
      </c>
      <c r="E39" s="188"/>
      <c r="F39" s="37">
        <f t="shared" si="10"/>
        <v>0</v>
      </c>
      <c r="G39" s="194" t="s">
        <v>37</v>
      </c>
      <c r="H39" s="30"/>
      <c r="I39" s="40">
        <f t="shared" si="11"/>
        <v>0</v>
      </c>
      <c r="J39" s="41">
        <f t="shared" si="12"/>
        <v>0</v>
      </c>
      <c r="K39" s="41">
        <f t="shared" si="13"/>
        <v>0</v>
      </c>
      <c r="L39" s="42">
        <f t="shared" si="14"/>
        <v>0</v>
      </c>
    </row>
    <row r="40" spans="3:12" ht="20.100000000000001" customHeight="1" x14ac:dyDescent="0.2">
      <c r="C40" s="184" t="s">
        <v>37</v>
      </c>
      <c r="D40" s="39">
        <f>INDEX(Feuil1!$C$16:$D$21,MATCH(C40,ListeC,0),2)</f>
        <v>0</v>
      </c>
      <c r="E40" s="188"/>
      <c r="F40" s="37">
        <f t="shared" si="10"/>
        <v>0</v>
      </c>
      <c r="G40" s="194" t="s">
        <v>37</v>
      </c>
      <c r="H40" s="30"/>
      <c r="I40" s="36">
        <f t="shared" si="11"/>
        <v>0</v>
      </c>
      <c r="J40" s="37">
        <f t="shared" si="12"/>
        <v>0</v>
      </c>
      <c r="K40" s="37">
        <f t="shared" si="13"/>
        <v>0</v>
      </c>
      <c r="L40" s="38">
        <f t="shared" si="14"/>
        <v>0</v>
      </c>
    </row>
    <row r="41" spans="3:12" ht="20.100000000000001" customHeight="1" x14ac:dyDescent="0.2">
      <c r="C41" s="184" t="s">
        <v>37</v>
      </c>
      <c r="D41" s="39">
        <f>INDEX(Feuil1!$C$16:$D$21,MATCH(C41,ListeC,0),2)</f>
        <v>0</v>
      </c>
      <c r="E41" s="188"/>
      <c r="F41" s="37">
        <f t="shared" si="10"/>
        <v>0</v>
      </c>
      <c r="G41" s="194" t="s">
        <v>37</v>
      </c>
      <c r="H41" s="30"/>
      <c r="I41" s="36">
        <f t="shared" si="11"/>
        <v>0</v>
      </c>
      <c r="J41" s="37">
        <f t="shared" si="12"/>
        <v>0</v>
      </c>
      <c r="K41" s="37">
        <f t="shared" si="13"/>
        <v>0</v>
      </c>
      <c r="L41" s="38">
        <f t="shared" si="14"/>
        <v>0</v>
      </c>
    </row>
    <row r="42" spans="3:12" ht="20.100000000000001" customHeight="1" thickBot="1" x14ac:dyDescent="0.25">
      <c r="C42" s="185" t="s">
        <v>37</v>
      </c>
      <c r="D42" s="43">
        <f>INDEX(Feuil1!$C$16:$D$21,MATCH(C42,ListeC,0),2)</f>
        <v>0</v>
      </c>
      <c r="E42" s="189"/>
      <c r="F42" s="44">
        <f t="shared" si="10"/>
        <v>0</v>
      </c>
      <c r="G42" s="195" t="s">
        <v>37</v>
      </c>
      <c r="H42" s="30"/>
      <c r="I42" s="45">
        <f t="shared" si="11"/>
        <v>0</v>
      </c>
      <c r="J42" s="44">
        <f t="shared" si="12"/>
        <v>0</v>
      </c>
      <c r="K42" s="44">
        <f t="shared" si="13"/>
        <v>0</v>
      </c>
      <c r="L42" s="46">
        <f t="shared" si="14"/>
        <v>0</v>
      </c>
    </row>
    <row r="43" spans="3:12" ht="20.100000000000001" customHeight="1" thickTop="1" x14ac:dyDescent="0.2">
      <c r="D43" s="47">
        <f>IF(E43=0,0,100*F43/E43)</f>
        <v>0</v>
      </c>
      <c r="E43" s="48">
        <f>SUM(E37:E42)</f>
        <v>0</v>
      </c>
      <c r="F43" s="48">
        <f>SUM(F37:F42)</f>
        <v>0</v>
      </c>
      <c r="G43" s="48"/>
      <c r="H43" s="49"/>
      <c r="I43" s="48">
        <f>SUM(I37:I42)</f>
        <v>0</v>
      </c>
      <c r="J43" s="48">
        <f>SUM(J37:J42)</f>
        <v>0</v>
      </c>
      <c r="K43" s="48">
        <f>SUM(K37:K42)</f>
        <v>0</v>
      </c>
      <c r="L43" s="48">
        <f>SUM(L37:L42)</f>
        <v>0</v>
      </c>
    </row>
    <row r="44" spans="3:12" ht="20.100000000000001" customHeight="1" thickBot="1" x14ac:dyDescent="0.25">
      <c r="C44" s="17"/>
    </row>
    <row r="45" spans="3:12" ht="20.100000000000001" customHeight="1" thickTop="1" x14ac:dyDescent="0.2">
      <c r="C45" s="15" t="s">
        <v>82</v>
      </c>
      <c r="D45" s="18" t="s">
        <v>9</v>
      </c>
      <c r="E45" s="18" t="s">
        <v>36</v>
      </c>
      <c r="F45" s="18" t="s">
        <v>38</v>
      </c>
      <c r="G45" s="19" t="s">
        <v>39</v>
      </c>
      <c r="H45" s="20"/>
      <c r="I45" s="21" t="s">
        <v>36</v>
      </c>
      <c r="J45" s="22"/>
      <c r="K45" s="23" t="s">
        <v>38</v>
      </c>
      <c r="L45" s="21"/>
    </row>
    <row r="46" spans="3:12" ht="20.100000000000001" customHeight="1" thickBot="1" x14ac:dyDescent="0.25">
      <c r="C46" s="17"/>
      <c r="D46" s="24" t="s">
        <v>35</v>
      </c>
      <c r="E46" s="24" t="s">
        <v>111</v>
      </c>
      <c r="F46" s="24" t="s">
        <v>111</v>
      </c>
      <c r="G46" s="25" t="s">
        <v>40</v>
      </c>
      <c r="H46" s="20"/>
      <c r="I46" s="26" t="s">
        <v>41</v>
      </c>
      <c r="J46" s="26" t="s">
        <v>42</v>
      </c>
      <c r="K46" s="24" t="s">
        <v>41</v>
      </c>
      <c r="L46" s="27" t="s">
        <v>42</v>
      </c>
    </row>
    <row r="47" spans="3:12" ht="20.100000000000001" customHeight="1" thickTop="1" x14ac:dyDescent="0.2">
      <c r="C47" s="183" t="s">
        <v>37</v>
      </c>
      <c r="D47" s="28">
        <f>INDEX(Feuil1!$G$16:$H$27,MATCH(C47,ListeD,0),2)</f>
        <v>0</v>
      </c>
      <c r="E47" s="186"/>
      <c r="F47" s="29">
        <f>D47*0.01*E47</f>
        <v>0</v>
      </c>
      <c r="G47" s="192" t="s">
        <v>37</v>
      </c>
      <c r="H47" s="30"/>
      <c r="I47" s="31">
        <f>IF($G47="Oui",E47,0)</f>
        <v>0</v>
      </c>
      <c r="J47" s="32">
        <f>IF($G47="Non",E47,0)</f>
        <v>0</v>
      </c>
      <c r="K47" s="32">
        <f>IF($G47="Oui",F47,0)</f>
        <v>0</v>
      </c>
      <c r="L47" s="33">
        <f>IF($G47="Non",F47,0)</f>
        <v>0</v>
      </c>
    </row>
    <row r="48" spans="3:12" ht="20.100000000000001" customHeight="1" x14ac:dyDescent="0.2">
      <c r="C48" s="184" t="s">
        <v>37</v>
      </c>
      <c r="D48" s="34">
        <f>INDEX(Feuil1!$G$16:$H$27,MATCH(C48,ListeD,0),2)</f>
        <v>0</v>
      </c>
      <c r="E48" s="187"/>
      <c r="F48" s="35">
        <f t="shared" ref="F48:F56" si="15">D48*0.01*E48</f>
        <v>0</v>
      </c>
      <c r="G48" s="193" t="s">
        <v>37</v>
      </c>
      <c r="H48" s="30"/>
      <c r="I48" s="36">
        <f t="shared" ref="I48:I56" si="16">IF($G48="Oui",E48,0)</f>
        <v>0</v>
      </c>
      <c r="J48" s="37">
        <f t="shared" ref="J48:J56" si="17">IF($G48="Non",E48,0)</f>
        <v>0</v>
      </c>
      <c r="K48" s="37">
        <f t="shared" ref="K48:K56" si="18">IF($G48="Oui",F48,0)</f>
        <v>0</v>
      </c>
      <c r="L48" s="38">
        <f t="shared" ref="L48:L56" si="19">IF($G48="Non",F48,0)</f>
        <v>0</v>
      </c>
    </row>
    <row r="49" spans="2:12" ht="20.100000000000001" customHeight="1" x14ac:dyDescent="0.2">
      <c r="C49" s="184" t="s">
        <v>37</v>
      </c>
      <c r="D49" s="39">
        <f>INDEX(Feuil1!$G$16:$H$27,MATCH(C49,ListeD,0),2)</f>
        <v>0</v>
      </c>
      <c r="E49" s="188"/>
      <c r="F49" s="37">
        <f t="shared" si="15"/>
        <v>0</v>
      </c>
      <c r="G49" s="194" t="s">
        <v>37</v>
      </c>
      <c r="H49" s="30"/>
      <c r="I49" s="40">
        <f t="shared" si="16"/>
        <v>0</v>
      </c>
      <c r="J49" s="41">
        <f t="shared" si="17"/>
        <v>0</v>
      </c>
      <c r="K49" s="41">
        <f t="shared" si="18"/>
        <v>0</v>
      </c>
      <c r="L49" s="42">
        <f t="shared" si="19"/>
        <v>0</v>
      </c>
    </row>
    <row r="50" spans="2:12" ht="20.100000000000001" customHeight="1" x14ac:dyDescent="0.2">
      <c r="C50" s="184" t="s">
        <v>37</v>
      </c>
      <c r="D50" s="39">
        <f>INDEX(Feuil1!$G$16:$H$27,MATCH(C50,ListeD,0),2)</f>
        <v>0</v>
      </c>
      <c r="E50" s="188"/>
      <c r="F50" s="37">
        <f t="shared" si="15"/>
        <v>0</v>
      </c>
      <c r="G50" s="194" t="s">
        <v>37</v>
      </c>
      <c r="H50" s="30"/>
      <c r="I50" s="36">
        <f t="shared" si="16"/>
        <v>0</v>
      </c>
      <c r="J50" s="37">
        <f t="shared" si="17"/>
        <v>0</v>
      </c>
      <c r="K50" s="37">
        <f t="shared" si="18"/>
        <v>0</v>
      </c>
      <c r="L50" s="38">
        <f t="shared" si="19"/>
        <v>0</v>
      </c>
    </row>
    <row r="51" spans="2:12" ht="20.100000000000001" customHeight="1" x14ac:dyDescent="0.2">
      <c r="C51" s="184" t="s">
        <v>37</v>
      </c>
      <c r="D51" s="39">
        <f>INDEX(Feuil1!$G$16:$H$27,MATCH(C51,ListeD,0),2)</f>
        <v>0</v>
      </c>
      <c r="E51" s="188"/>
      <c r="F51" s="37">
        <f t="shared" si="15"/>
        <v>0</v>
      </c>
      <c r="G51" s="194" t="s">
        <v>37</v>
      </c>
      <c r="H51" s="30"/>
      <c r="I51" s="36">
        <f t="shared" si="16"/>
        <v>0</v>
      </c>
      <c r="J51" s="37">
        <f t="shared" si="17"/>
        <v>0</v>
      </c>
      <c r="K51" s="37">
        <f t="shared" si="18"/>
        <v>0</v>
      </c>
      <c r="L51" s="38">
        <f t="shared" si="19"/>
        <v>0</v>
      </c>
    </row>
    <row r="52" spans="2:12" ht="20.100000000000001" customHeight="1" x14ac:dyDescent="0.2">
      <c r="C52" s="184" t="s">
        <v>37</v>
      </c>
      <c r="D52" s="39">
        <f>INDEX(Feuil1!$G$16:$H$27,MATCH(C52,ListeD,0),2)</f>
        <v>0</v>
      </c>
      <c r="E52" s="188"/>
      <c r="F52" s="37">
        <f t="shared" si="15"/>
        <v>0</v>
      </c>
      <c r="G52" s="194" t="s">
        <v>37</v>
      </c>
      <c r="H52" s="30"/>
      <c r="I52" s="36">
        <f t="shared" si="16"/>
        <v>0</v>
      </c>
      <c r="J52" s="37">
        <f t="shared" si="17"/>
        <v>0</v>
      </c>
      <c r="K52" s="37">
        <f t="shared" si="18"/>
        <v>0</v>
      </c>
      <c r="L52" s="38">
        <f t="shared" si="19"/>
        <v>0</v>
      </c>
    </row>
    <row r="53" spans="2:12" ht="20.100000000000001" customHeight="1" x14ac:dyDescent="0.2">
      <c r="C53" s="184" t="s">
        <v>37</v>
      </c>
      <c r="D53" s="39">
        <f>INDEX(Feuil1!$G$16:$H$27,MATCH(C53,ListeD,0),2)</f>
        <v>0</v>
      </c>
      <c r="E53" s="188"/>
      <c r="F53" s="37">
        <f t="shared" si="15"/>
        <v>0</v>
      </c>
      <c r="G53" s="194" t="s">
        <v>37</v>
      </c>
      <c r="H53" s="30"/>
      <c r="I53" s="36">
        <f t="shared" si="16"/>
        <v>0</v>
      </c>
      <c r="J53" s="37">
        <f t="shared" si="17"/>
        <v>0</v>
      </c>
      <c r="K53" s="37">
        <f t="shared" si="18"/>
        <v>0</v>
      </c>
      <c r="L53" s="38">
        <f t="shared" si="19"/>
        <v>0</v>
      </c>
    </row>
    <row r="54" spans="2:12" ht="20.100000000000001" customHeight="1" x14ac:dyDescent="0.2">
      <c r="C54" s="184" t="s">
        <v>37</v>
      </c>
      <c r="D54" s="39">
        <f>INDEX(Feuil1!$G$16:$H$27,MATCH(C54,ListeD,0),2)</f>
        <v>0</v>
      </c>
      <c r="E54" s="188"/>
      <c r="F54" s="37">
        <f t="shared" si="15"/>
        <v>0</v>
      </c>
      <c r="G54" s="194" t="s">
        <v>37</v>
      </c>
      <c r="H54" s="30"/>
      <c r="I54" s="36">
        <f t="shared" si="16"/>
        <v>0</v>
      </c>
      <c r="J54" s="37">
        <f t="shared" si="17"/>
        <v>0</v>
      </c>
      <c r="K54" s="37">
        <f t="shared" si="18"/>
        <v>0</v>
      </c>
      <c r="L54" s="38">
        <f t="shared" si="19"/>
        <v>0</v>
      </c>
    </row>
    <row r="55" spans="2:12" ht="20.100000000000001" customHeight="1" x14ac:dyDescent="0.2">
      <c r="C55" s="184" t="s">
        <v>37</v>
      </c>
      <c r="D55" s="39">
        <f>INDEX(Feuil1!$G$16:$H$27,MATCH(C55,ListeD,0),2)</f>
        <v>0</v>
      </c>
      <c r="E55" s="188"/>
      <c r="F55" s="37">
        <f t="shared" si="15"/>
        <v>0</v>
      </c>
      <c r="G55" s="194" t="s">
        <v>37</v>
      </c>
      <c r="H55" s="30"/>
      <c r="I55" s="36">
        <f t="shared" si="16"/>
        <v>0</v>
      </c>
      <c r="J55" s="37">
        <f t="shared" si="17"/>
        <v>0</v>
      </c>
      <c r="K55" s="37">
        <f t="shared" si="18"/>
        <v>0</v>
      </c>
      <c r="L55" s="38">
        <f t="shared" si="19"/>
        <v>0</v>
      </c>
    </row>
    <row r="56" spans="2:12" ht="20.100000000000001" customHeight="1" thickBot="1" x14ac:dyDescent="0.25">
      <c r="C56" s="185" t="s">
        <v>37</v>
      </c>
      <c r="D56" s="43">
        <f>INDEX(Feuil1!$G$16:$H$27,MATCH(C56,ListeD,0),2)</f>
        <v>0</v>
      </c>
      <c r="E56" s="190"/>
      <c r="F56" s="50">
        <f t="shared" si="15"/>
        <v>0</v>
      </c>
      <c r="G56" s="195" t="s">
        <v>37</v>
      </c>
      <c r="H56" s="30"/>
      <c r="I56" s="51">
        <f t="shared" si="16"/>
        <v>0</v>
      </c>
      <c r="J56" s="50">
        <f t="shared" si="17"/>
        <v>0</v>
      </c>
      <c r="K56" s="50">
        <f t="shared" si="18"/>
        <v>0</v>
      </c>
      <c r="L56" s="52">
        <f t="shared" si="19"/>
        <v>0</v>
      </c>
    </row>
    <row r="57" spans="2:12" ht="20.100000000000001" customHeight="1" thickTop="1" x14ac:dyDescent="0.2">
      <c r="D57" s="47">
        <f>IF(E57=0,0,100*F57/E57)</f>
        <v>0</v>
      </c>
      <c r="E57" s="48">
        <f>SUM(E47:E56)</f>
        <v>0</v>
      </c>
      <c r="F57" s="48">
        <f>SUM(F47:F56)</f>
        <v>0</v>
      </c>
      <c r="G57" s="48"/>
      <c r="H57" s="49"/>
      <c r="I57" s="48">
        <f>SUM(I47:I56)</f>
        <v>0</v>
      </c>
      <c r="J57" s="48">
        <f>SUM(J47:J56)</f>
        <v>0</v>
      </c>
      <c r="K57" s="48">
        <f>SUM(K47:K56)</f>
        <v>0</v>
      </c>
      <c r="L57" s="48">
        <f>SUM(L47:L56)</f>
        <v>0</v>
      </c>
    </row>
    <row r="58" spans="2:12" ht="20.100000000000001" customHeight="1" thickBot="1" x14ac:dyDescent="0.25">
      <c r="C58" s="53"/>
      <c r="D58" s="54"/>
      <c r="E58" s="49"/>
      <c r="F58" s="49"/>
      <c r="G58" s="49"/>
      <c r="H58" s="49"/>
      <c r="I58" s="49"/>
      <c r="J58" s="49"/>
      <c r="K58" s="49"/>
      <c r="L58" s="49"/>
    </row>
    <row r="59" spans="2:12" ht="20.100000000000001" customHeight="1" thickTop="1" x14ac:dyDescent="0.2">
      <c r="B59" s="6"/>
      <c r="C59" s="55" t="s">
        <v>45</v>
      </c>
      <c r="D59" s="18" t="s">
        <v>9</v>
      </c>
      <c r="E59" s="18" t="s">
        <v>36</v>
      </c>
      <c r="F59" s="19" t="s">
        <v>38</v>
      </c>
      <c r="G59" s="6"/>
      <c r="I59" s="48">
        <f>I22+I33+I43+I57</f>
        <v>0</v>
      </c>
      <c r="K59" s="48">
        <f>K22+K33+K43+K57</f>
        <v>0</v>
      </c>
    </row>
    <row r="60" spans="2:12" ht="20.100000000000001" customHeight="1" thickBot="1" x14ac:dyDescent="0.25">
      <c r="B60" s="6"/>
      <c r="C60" s="17"/>
      <c r="D60" s="24" t="s">
        <v>35</v>
      </c>
      <c r="E60" s="24" t="s">
        <v>111</v>
      </c>
      <c r="F60" s="25" t="s">
        <v>111</v>
      </c>
      <c r="G60" s="6"/>
    </row>
    <row r="61" spans="2:12" ht="20.100000000000001" customHeight="1" thickTop="1" x14ac:dyDescent="0.2">
      <c r="B61" s="6"/>
      <c r="C61" s="56" t="s">
        <v>43</v>
      </c>
      <c r="D61" s="57">
        <f>IF(E61=0,0,100*F61/E61)</f>
        <v>0</v>
      </c>
      <c r="E61" s="58">
        <f>I22+I33+I43+I57</f>
        <v>0</v>
      </c>
      <c r="F61" s="59">
        <f>K22+K33+K43+K57</f>
        <v>0</v>
      </c>
      <c r="G61" s="6"/>
    </row>
    <row r="62" spans="2:12" ht="20.100000000000001" customHeight="1" thickBot="1" x14ac:dyDescent="0.25">
      <c r="B62" s="6"/>
      <c r="C62" s="60" t="s">
        <v>6</v>
      </c>
      <c r="D62" s="43">
        <f>IF(E62=0,0,100*F62/E62)</f>
        <v>0</v>
      </c>
      <c r="E62" s="61">
        <f>J22+J33+J43+J57</f>
        <v>0</v>
      </c>
      <c r="F62" s="62">
        <f>L22+L33+L43+L57</f>
        <v>0</v>
      </c>
      <c r="G62" s="6"/>
    </row>
    <row r="63" spans="2:12" ht="20.100000000000001" customHeight="1" thickTop="1" thickBot="1" x14ac:dyDescent="0.25">
      <c r="C63" s="63" t="s">
        <v>44</v>
      </c>
      <c r="D63" s="64">
        <f>IF(E63=0,0,100*F63/E63)</f>
        <v>0</v>
      </c>
      <c r="E63" s="65">
        <f>E62+E61</f>
        <v>0</v>
      </c>
      <c r="F63" s="66">
        <f>F62+F61</f>
        <v>0</v>
      </c>
    </row>
    <row r="64" spans="2:12" ht="20.100000000000001" customHeight="1" thickTop="1" x14ac:dyDescent="0.2"/>
  </sheetData>
  <sheetProtection algorithmName="SHA-512" hashValue="2ECcvfzJeTFNL2tmIBaa5W1PsjVjli4z9M6tb7solFkBYDzJ2CYvnzbmlA+uisCIOEQkeu09iKK3lPVxe6q37Q==" saltValue="NtDLc6nTW6zg78fyqYqxJw==" spinCount="100000" sheet="1" formatCells="0" formatColumns="0" formatRows="0" insertColumns="0" insertRows="0" insertHyperlinks="0" deleteColumns="0" deleteRows="0" selectLockedCells="1" sort="0" autoFilter="0" pivotTables="0"/>
  <conditionalFormatting sqref="G6">
    <cfRule type="containsBlanks" dxfId="24" priority="19">
      <formula>LEN(TRIM(G6))=0</formula>
    </cfRule>
  </conditionalFormatting>
  <conditionalFormatting sqref="E16:E21">
    <cfRule type="containsBlanks" dxfId="23" priority="12">
      <formula>LEN(TRIM(E16))=0</formula>
    </cfRule>
  </conditionalFormatting>
  <conditionalFormatting sqref="E26:E32">
    <cfRule type="containsBlanks" dxfId="22" priority="18">
      <formula>LEN(TRIM(E26))=0</formula>
    </cfRule>
  </conditionalFormatting>
  <conditionalFormatting sqref="E37:E42">
    <cfRule type="containsBlanks" dxfId="21" priority="8">
      <formula>LEN(TRIM(E37))=0</formula>
    </cfRule>
  </conditionalFormatting>
  <conditionalFormatting sqref="E47:E56">
    <cfRule type="containsBlanks" dxfId="20" priority="7">
      <formula>LEN(TRIM(E47))=0</formula>
    </cfRule>
  </conditionalFormatting>
  <dataValidations count="11">
    <dataValidation type="whole" operator="greaterThanOrEqual" allowBlank="1" showInputMessage="1" showErrorMessage="1" error="La valeur doit être un entier supérieur ou égal à 0" prompt="Introduire une valeur entière en m2" sqref="E47:E56">
      <formula1>0</formula1>
    </dataValidation>
    <dataValidation type="list" allowBlank="1" showInputMessage="1" showErrorMessage="1" sqref="H26:H32 H37:H42 H47:H56 H16:H21">
      <formula1>"Oui, Non"</formula1>
    </dataValidation>
    <dataValidation type="list" allowBlank="1" showInputMessage="1" showErrorMessage="1" error="Un élément de la liste doit être sélectionné" prompt="Sélectionner un type de surface dans la liste" sqref="C16:C21">
      <formula1>ListeA</formula1>
    </dataValidation>
    <dataValidation type="list" allowBlank="1" showInputMessage="1" showErrorMessage="1" error="Un élément de la liste doit être sélectionné" prompt="Sélectionner un type de surface dans la liste" sqref="C26:C32">
      <formula1>ListeB</formula1>
    </dataValidation>
    <dataValidation type="list" allowBlank="1" showInputMessage="1" showErrorMessage="1" error="Un élément de la liste doit être sélectionné" prompt="Sélectionner un type de surface dans la liste" sqref="C37:C42">
      <formula1>ListeC</formula1>
    </dataValidation>
    <dataValidation type="list" allowBlank="1" showInputMessage="1" showErrorMessage="1" error="Un élément de la liste doit être sélectionné" prompt="Sélectionner un type de surface dans la liste" sqref="C47:C56">
      <formula1>ListeD</formula1>
    </dataValidation>
    <dataValidation type="list" allowBlank="1" showInputMessage="1" showErrorMessage="1" prompt="Sélectionner Oui ou Non" sqref="G47:G56">
      <formula1>"-, Oui, Non"</formula1>
    </dataValidation>
    <dataValidation type="list" allowBlank="1" showInputMessage="1" showErrorMessage="1" prompt="Sélectionner Oui ou Non" sqref="G37:G42">
      <formula1>"-, Oui, Non"</formula1>
    </dataValidation>
    <dataValidation type="whole" operator="greaterThanOrEqual" allowBlank="1" showInputMessage="1" showErrorMessage="1" error="La valeur doit être un entier supérieur ou égal à 0" prompt="Introduire une valeur entière en m2" sqref="E16:E21 E26:E32 E37:E42">
      <formula1>0</formula1>
    </dataValidation>
    <dataValidation operator="greaterThanOrEqual" allowBlank="1" sqref="G6"/>
    <dataValidation type="list" allowBlank="1" showInputMessage="1" showErrorMessage="1" prompt="Sélectionner Oui ou Non" sqref="G16 G17:G21 G26:G32">
      <formula1>"-, Oui, Non"</formula1>
    </dataValidation>
  </dataValidations>
  <pageMargins left="0.70866141732283472" right="0.70866141732283472" top="0.39370078740157483" bottom="0.74803149606299213" header="0.31496062992125984" footer="0.31496062992125984"/>
  <pageSetup paperSize="9" scale="58" orientation="portrait" r:id="rId1"/>
  <headerFooter>
    <oddFooter>&amp;CRue David-Dufour 5 - cas postale 206 - 1211 Genève 8
Téléphone 022 546 74 03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17" operator="beginsWith" id="{2AFA93ED-BB6C-4544-8EF6-8389A383492B}">
            <xm:f>LEFT(C16,LEN("-"))="-"</xm:f>
            <xm:f>"-"</xm:f>
            <x14:dxf>
              <fill>
                <patternFill patternType="solid">
                  <bgColor theme="0" tint="-0.14996795556505021"/>
                </patternFill>
              </fill>
            </x14:dxf>
          </x14:cfRule>
          <xm:sqref>C16</xm:sqref>
        </x14:conditionalFormatting>
        <x14:conditionalFormatting xmlns:xm="http://schemas.microsoft.com/office/excel/2006/main">
          <x14:cfRule type="beginsWith" priority="14" operator="beginsWith" id="{B6164BED-EA8D-458C-9F4F-8A18FC33B70E}">
            <xm:f>LEFT(C17,LEN("-"))="-"</xm:f>
            <xm:f>"-"</xm:f>
            <x14:dxf>
              <fill>
                <patternFill patternType="solid">
                  <bgColor theme="0" tint="-0.14996795556505021"/>
                </patternFill>
              </fill>
            </x14:dxf>
          </x14:cfRule>
          <xm:sqref>C17</xm:sqref>
        </x14:conditionalFormatting>
        <x14:conditionalFormatting xmlns:xm="http://schemas.microsoft.com/office/excel/2006/main">
          <x14:cfRule type="beginsWith" priority="13" operator="beginsWith" id="{3F7EA76A-1700-4B2E-A37A-03F4C380A5B1}">
            <xm:f>LEFT(C18,LEN("-"))="-"</xm:f>
            <xm:f>"-"</xm:f>
            <x14:dxf>
              <fill>
                <patternFill>
                  <bgColor theme="0" tint="-0.14996795556505021"/>
                </patternFill>
              </fill>
            </x14:dxf>
          </x14:cfRule>
          <xm:sqref>C18:C21</xm:sqref>
        </x14:conditionalFormatting>
        <x14:conditionalFormatting xmlns:xm="http://schemas.microsoft.com/office/excel/2006/main">
          <x14:cfRule type="beginsWith" priority="11" operator="beginsWith" id="{3752A137-C43A-4906-B7EA-BF39F5EF34AE}">
            <xm:f>LEFT(C26,LEN("-"))="-"</xm:f>
            <xm:f>"-"</xm:f>
            <x14:dxf>
              <fill>
                <patternFill>
                  <bgColor theme="0" tint="-0.14996795556505021"/>
                </patternFill>
              </fill>
            </x14:dxf>
          </x14:cfRule>
          <xm:sqref>C26:C32</xm:sqref>
        </x14:conditionalFormatting>
        <x14:conditionalFormatting xmlns:xm="http://schemas.microsoft.com/office/excel/2006/main">
          <x14:cfRule type="beginsWith" priority="9" operator="beginsWith" id="{E6613692-3747-4A01-B92F-EBD937BEDDC7}">
            <xm:f>LEFT(C37,LEN("-"))="-"</xm:f>
            <xm:f>"-"</xm:f>
            <x14:dxf>
              <fill>
                <patternFill>
                  <bgColor theme="0" tint="-0.14996795556505021"/>
                </patternFill>
              </fill>
            </x14:dxf>
          </x14:cfRule>
          <xm:sqref>C37:C42</xm:sqref>
        </x14:conditionalFormatting>
        <x14:conditionalFormatting xmlns:xm="http://schemas.microsoft.com/office/excel/2006/main">
          <x14:cfRule type="beginsWith" priority="6" operator="beginsWith" id="{20B5A5F9-89CC-4151-AEB4-8F49E4523883}">
            <xm:f>LEFT(C47,LEN("-"))="-"</xm:f>
            <xm:f>"-"</xm:f>
            <x14:dxf>
              <fill>
                <patternFill>
                  <bgColor theme="0" tint="-0.14996795556505021"/>
                </patternFill>
              </fill>
            </x14:dxf>
          </x14:cfRule>
          <xm:sqref>C47:C56</xm:sqref>
        </x14:conditionalFormatting>
        <x14:conditionalFormatting xmlns:xm="http://schemas.microsoft.com/office/excel/2006/main">
          <x14:cfRule type="beginsWith" priority="5" operator="beginsWith" id="{6222B9DD-836F-4196-AF03-F31D81B7AD9A}">
            <xm:f>LEFT(G16,LEN("-"))="-"</xm:f>
            <xm:f>"-"</xm:f>
            <x14:dxf>
              <fill>
                <patternFill>
                  <bgColor theme="0" tint="-0.14996795556505021"/>
                </patternFill>
              </fill>
            </x14:dxf>
          </x14:cfRule>
          <xm:sqref>G16</xm:sqref>
        </x14:conditionalFormatting>
        <x14:conditionalFormatting xmlns:xm="http://schemas.microsoft.com/office/excel/2006/main">
          <x14:cfRule type="beginsWith" priority="4" operator="beginsWith" id="{32284CCD-2400-4790-B1AC-E2F13A7CE559}">
            <xm:f>LEFT(G17,LEN("-"))="-"</xm:f>
            <xm:f>"-"</xm:f>
            <x14:dxf>
              <fill>
                <patternFill>
                  <bgColor theme="0" tint="-0.14996795556505021"/>
                </patternFill>
              </fill>
            </x14:dxf>
          </x14:cfRule>
          <xm:sqref>G17:G21</xm:sqref>
        </x14:conditionalFormatting>
        <x14:conditionalFormatting xmlns:xm="http://schemas.microsoft.com/office/excel/2006/main">
          <x14:cfRule type="beginsWith" priority="3" operator="beginsWith" id="{F69015F3-DC99-40B9-AC11-6DEBB1F117D3}">
            <xm:f>LEFT(G26,LEN("-"))="-"</xm:f>
            <xm:f>"-"</xm:f>
            <x14:dxf>
              <fill>
                <patternFill>
                  <bgColor theme="0" tint="-0.14996795556505021"/>
                </patternFill>
              </fill>
            </x14:dxf>
          </x14:cfRule>
          <xm:sqref>G26:G32</xm:sqref>
        </x14:conditionalFormatting>
        <x14:conditionalFormatting xmlns:xm="http://schemas.microsoft.com/office/excel/2006/main">
          <x14:cfRule type="beginsWith" priority="2" operator="beginsWith" id="{01F5CC1E-103E-40CF-945D-60972D2CF971}">
            <xm:f>LEFT(G37,LEN("-"))="-"</xm:f>
            <xm:f>"-"</xm:f>
            <x14:dxf>
              <fill>
                <patternFill>
                  <bgColor theme="0" tint="-0.14996795556505021"/>
                </patternFill>
              </fill>
            </x14:dxf>
          </x14:cfRule>
          <xm:sqref>G37:G42</xm:sqref>
        </x14:conditionalFormatting>
        <x14:conditionalFormatting xmlns:xm="http://schemas.microsoft.com/office/excel/2006/main">
          <x14:cfRule type="beginsWith" priority="1" operator="beginsWith" id="{991466AE-AF7D-45C7-9C2A-39827268662F}">
            <xm:f>LEFT(G47,LEN("-"))="-"</xm:f>
            <xm:f>"-"</xm:f>
            <x14:dxf>
              <fill>
                <patternFill>
                  <bgColor theme="0" tint="-0.14996795556505021"/>
                </patternFill>
              </fill>
            </x14:dxf>
          </x14:cfRule>
          <xm:sqref>G47:G56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showGridLines="0" zoomScaleNormal="100" zoomScaleSheetLayoutView="70" workbookViewId="0">
      <selection activeCell="D10" sqref="D10:E10"/>
    </sheetView>
  </sheetViews>
  <sheetFormatPr baseColWidth="10" defaultColWidth="11.42578125" defaultRowHeight="15" x14ac:dyDescent="0.2"/>
  <cols>
    <col min="1" max="1" width="2.5703125" style="4" customWidth="1"/>
    <col min="2" max="2" width="32.28515625" style="4" customWidth="1"/>
    <col min="3" max="3" width="12" style="4" customWidth="1"/>
    <col min="4" max="4" width="8.85546875" style="4" customWidth="1"/>
    <col min="5" max="5" width="18.42578125" style="4" customWidth="1"/>
    <col min="6" max="6" width="10.140625" style="4" customWidth="1"/>
    <col min="7" max="7" width="14" style="4" customWidth="1"/>
    <col min="8" max="8" width="14.85546875" style="4" customWidth="1"/>
    <col min="9" max="9" width="17.7109375" style="4" customWidth="1"/>
    <col min="10" max="10" width="2.85546875" style="4" customWidth="1"/>
    <col min="11" max="16384" width="11.42578125" style="4"/>
  </cols>
  <sheetData>
    <row r="1" spans="1:9" x14ac:dyDescent="0.2">
      <c r="B1" s="67" t="s">
        <v>121</v>
      </c>
    </row>
    <row r="2" spans="1:9" x14ac:dyDescent="0.2">
      <c r="B2" s="67" t="s">
        <v>178</v>
      </c>
    </row>
    <row r="3" spans="1:9" x14ac:dyDescent="0.2">
      <c r="B3" s="67" t="s">
        <v>179</v>
      </c>
    </row>
    <row r="4" spans="1:9" x14ac:dyDescent="0.2">
      <c r="B4" s="67" t="s">
        <v>122</v>
      </c>
    </row>
    <row r="5" spans="1:9" ht="18" x14ac:dyDescent="0.2">
      <c r="B5" s="67"/>
      <c r="D5" s="6"/>
      <c r="E5" s="6"/>
      <c r="F5" s="7"/>
      <c r="G5" s="6"/>
      <c r="H5" s="6"/>
      <c r="I5" s="6"/>
    </row>
    <row r="6" spans="1:9" ht="18" x14ac:dyDescent="0.2">
      <c r="D6" s="6"/>
      <c r="E6" s="6"/>
      <c r="F6" s="7"/>
      <c r="G6" s="6"/>
      <c r="H6" s="7" t="s">
        <v>184</v>
      </c>
      <c r="I6" s="6">
        <f>'Composante EP - Saisie'!G6</f>
        <v>0</v>
      </c>
    </row>
    <row r="7" spans="1:9" ht="20.100000000000001" customHeight="1" x14ac:dyDescent="0.2">
      <c r="A7" s="11" t="s">
        <v>116</v>
      </c>
      <c r="B7" s="11"/>
    </row>
    <row r="8" spans="1:9" ht="20.100000000000001" customHeight="1" x14ac:dyDescent="0.2">
      <c r="A8" s="14" t="s">
        <v>97</v>
      </c>
      <c r="B8" s="9"/>
      <c r="C8" s="9"/>
      <c r="D8" s="9"/>
      <c r="E8" s="9"/>
      <c r="F8" s="9"/>
      <c r="G8" s="9"/>
      <c r="H8" s="9"/>
      <c r="I8" s="9"/>
    </row>
    <row r="9" spans="1:9" ht="6.75" customHeight="1" x14ac:dyDescent="0.2"/>
    <row r="10" spans="1:9" ht="20.100000000000001" customHeight="1" x14ac:dyDescent="0.2">
      <c r="B10" s="15" t="s">
        <v>103</v>
      </c>
      <c r="D10" s="216" t="s">
        <v>37</v>
      </c>
      <c r="E10" s="216"/>
    </row>
    <row r="11" spans="1:9" ht="10.5" customHeight="1" x14ac:dyDescent="0.2">
      <c r="C11" s="68"/>
    </row>
    <row r="12" spans="1:9" ht="20.100000000000001" customHeight="1" x14ac:dyDescent="0.2">
      <c r="B12" s="15" t="s">
        <v>160</v>
      </c>
      <c r="D12" s="216" t="s">
        <v>37</v>
      </c>
      <c r="E12" s="216"/>
    </row>
    <row r="13" spans="1:9" ht="10.5" customHeight="1" x14ac:dyDescent="0.2">
      <c r="B13" s="69"/>
      <c r="C13" s="70"/>
      <c r="D13" s="70"/>
      <c r="E13" s="70"/>
      <c r="F13" s="70"/>
      <c r="G13" s="70"/>
      <c r="H13" s="70"/>
      <c r="I13" s="70"/>
    </row>
    <row r="14" spans="1:9" ht="20.100000000000001" customHeight="1" x14ac:dyDescent="0.2">
      <c r="B14" s="15" t="s">
        <v>95</v>
      </c>
    </row>
    <row r="15" spans="1:9" ht="20.100000000000001" customHeight="1" x14ac:dyDescent="0.2">
      <c r="B15" s="71" t="s">
        <v>81</v>
      </c>
      <c r="C15" s="72"/>
      <c r="D15" s="73"/>
      <c r="E15" s="74" t="str">
        <f>IF(D10="Cours d'eau", "Forte",IF(D10="Réseau", "Faible","-"))</f>
        <v>-</v>
      </c>
      <c r="F15" s="75" t="s">
        <v>161</v>
      </c>
    </row>
    <row r="16" spans="1:9" ht="20.100000000000001" customHeight="1" x14ac:dyDescent="0.2">
      <c r="B16" s="71" t="s">
        <v>94</v>
      </c>
      <c r="C16" s="72"/>
      <c r="D16" s="73"/>
      <c r="E16" s="74">
        <f>IF(ISNA(VLOOKUP(D12,Feuil1!$K$6:$M$8,MATCH(E15,Feuil1!$L$4:$M$4,0)+1,0)),0,VLOOKUP(D12,Feuil1!$K$6:$M$8,MATCH(E15,Feuil1!$L$4:$M$4,0)+1,0))</f>
        <v>0</v>
      </c>
      <c r="F16" s="75" t="s">
        <v>35</v>
      </c>
    </row>
    <row r="17" spans="2:9" ht="11.25" customHeight="1" x14ac:dyDescent="0.2">
      <c r="B17" s="6"/>
      <c r="C17" s="6"/>
      <c r="D17" s="6"/>
      <c r="E17" s="76"/>
      <c r="F17" s="6"/>
    </row>
    <row r="18" spans="2:9" ht="20.100000000000001" customHeight="1" thickBot="1" x14ac:dyDescent="0.25">
      <c r="B18" s="77" t="s">
        <v>119</v>
      </c>
      <c r="C18" s="17"/>
      <c r="D18" s="17"/>
      <c r="E18" s="17"/>
      <c r="F18" s="17"/>
      <c r="G18" s="17"/>
      <c r="H18" s="17"/>
      <c r="I18" s="17"/>
    </row>
    <row r="19" spans="2:9" ht="61.5" customHeight="1" thickTop="1" x14ac:dyDescent="0.2">
      <c r="B19" s="78" t="s">
        <v>112</v>
      </c>
      <c r="C19" s="79" t="s">
        <v>36</v>
      </c>
      <c r="D19" s="80" t="s">
        <v>9</v>
      </c>
      <c r="E19" s="80" t="s">
        <v>38</v>
      </c>
      <c r="F19" s="221" t="s">
        <v>105</v>
      </c>
      <c r="G19" s="222"/>
      <c r="H19" s="80" t="s">
        <v>104</v>
      </c>
      <c r="I19" s="81" t="s">
        <v>56</v>
      </c>
    </row>
    <row r="20" spans="2:9" ht="20.100000000000001" customHeight="1" thickBot="1" x14ac:dyDescent="0.25">
      <c r="B20" s="82"/>
      <c r="C20" s="83" t="s">
        <v>106</v>
      </c>
      <c r="D20" s="84" t="s">
        <v>55</v>
      </c>
      <c r="E20" s="84" t="s">
        <v>106</v>
      </c>
      <c r="F20" s="85" t="s">
        <v>58</v>
      </c>
      <c r="G20" s="26" t="s">
        <v>59</v>
      </c>
      <c r="H20" s="84" t="s">
        <v>106</v>
      </c>
      <c r="I20" s="86" t="s">
        <v>57</v>
      </c>
    </row>
    <row r="21" spans="2:9" ht="20.100000000000001" customHeight="1" thickTop="1" thickBot="1" x14ac:dyDescent="0.25">
      <c r="B21" s="223" t="s">
        <v>58</v>
      </c>
      <c r="C21" s="223"/>
      <c r="D21" s="223"/>
      <c r="E21" s="223"/>
      <c r="F21" s="223"/>
      <c r="G21" s="223"/>
      <c r="H21" s="223"/>
      <c r="I21" s="223"/>
    </row>
    <row r="22" spans="2:9" ht="19.5" customHeight="1" thickTop="1" x14ac:dyDescent="0.2">
      <c r="B22" s="180" t="s">
        <v>167</v>
      </c>
      <c r="C22" s="87">
        <f>SUMIF('Composante EP - Saisie'!$D$16:$D$21,"&lt;= 65",'Composante EP - Saisie'!$I$16:$I$21)</f>
        <v>0</v>
      </c>
      <c r="D22" s="88">
        <f>IF(E22=0,0,E22/C22)*100</f>
        <v>0</v>
      </c>
      <c r="E22" s="88">
        <f>SUMIF('Composante EP - Saisie'!$D$16:$D$21,"&lt;= 65",'Composante EP - Saisie'!$K$16:$K$21)</f>
        <v>0</v>
      </c>
      <c r="F22" s="89">
        <v>95</v>
      </c>
      <c r="G22" s="227">
        <v>0</v>
      </c>
      <c r="H22" s="90">
        <f>(100-F22)*0.01*(1-G22*0.01)*E22</f>
        <v>0</v>
      </c>
      <c r="I22" s="91">
        <f>MROUND(25*H22,0.05)</f>
        <v>0</v>
      </c>
    </row>
    <row r="23" spans="2:9" ht="20.100000000000001" customHeight="1" x14ac:dyDescent="0.2">
      <c r="B23" s="181" t="s">
        <v>168</v>
      </c>
      <c r="C23" s="92">
        <f>SUMIF('Composante EP - Saisie'!$D$16:$D$21,"&gt; 65",'Composante EP - Saisie'!$I$16:$I$21)</f>
        <v>0</v>
      </c>
      <c r="D23" s="93">
        <f>IF(E23=0,0,E23/C23)*100</f>
        <v>0</v>
      </c>
      <c r="E23" s="93">
        <f>SUMIF('Composante EP - Saisie'!$D$16:$D$21,"&gt; 65",'Composante EP - Saisie'!$K$16:$K$21)</f>
        <v>0</v>
      </c>
      <c r="F23" s="94">
        <v>70</v>
      </c>
      <c r="G23" s="228"/>
      <c r="H23" s="95">
        <f>(100-F23)*0.01*(1-G22*0.01)*E23</f>
        <v>0</v>
      </c>
      <c r="I23" s="96">
        <f>MROUND(25*H23,0.05)</f>
        <v>0</v>
      </c>
    </row>
    <row r="24" spans="2:9" ht="20.100000000000001" customHeight="1" x14ac:dyDescent="0.2">
      <c r="B24" s="181" t="s">
        <v>169</v>
      </c>
      <c r="C24" s="92">
        <f>SUMIF('Composante EP - Saisie'!$D$26:$D$32,"&lt;= 65",'Composante EP - Saisie'!$I$26:$I$32)</f>
        <v>0</v>
      </c>
      <c r="D24" s="93">
        <f>IF(E24=0,0,E24/C24)*100</f>
        <v>0</v>
      </c>
      <c r="E24" s="93">
        <f>SUMIF('Composante EP - Saisie'!$D$26:$D$32,"&lt;= 65",'Composante EP - Saisie'!$K$26:$K$32)</f>
        <v>0</v>
      </c>
      <c r="F24" s="94">
        <v>50</v>
      </c>
      <c r="G24" s="225">
        <f>'EP et EU - Saisie'!$E$16</f>
        <v>0</v>
      </c>
      <c r="H24" s="95">
        <f>(100-F24)*0.01*(1-G24*0.01)*E24</f>
        <v>0</v>
      </c>
      <c r="I24" s="96">
        <f>MROUND(25*H24,0.05)</f>
        <v>0</v>
      </c>
    </row>
    <row r="25" spans="2:9" ht="19.5" customHeight="1" thickBot="1" x14ac:dyDescent="0.25">
      <c r="B25" s="182" t="s">
        <v>170</v>
      </c>
      <c r="C25" s="97">
        <f>SUMIF('Composante EP - Saisie'!$D$26:$D$32,"&gt; 65",'Composante EP - Saisie'!$I$26:$I$32)</f>
        <v>0</v>
      </c>
      <c r="D25" s="98">
        <f>IF(E25=0,0,E25/C25)*100</f>
        <v>0</v>
      </c>
      <c r="E25" s="98">
        <f>SUMIF('Composante EP - Saisie'!$D$26:$D$32,"&gt; 65",'Composante EP - Saisie'!$K$26:$K$32)</f>
        <v>0</v>
      </c>
      <c r="F25" s="99">
        <v>0</v>
      </c>
      <c r="G25" s="226"/>
      <c r="H25" s="100">
        <f>(100-F25)*0.01*(1-G24*0.01)*E25</f>
        <v>0</v>
      </c>
      <c r="I25" s="101">
        <f>MROUND(25*H25,0.05)</f>
        <v>0</v>
      </c>
    </row>
    <row r="26" spans="2:9" ht="20.100000000000001" customHeight="1" thickTop="1" thickBot="1" x14ac:dyDescent="0.25">
      <c r="B26" s="102" t="s">
        <v>60</v>
      </c>
      <c r="C26" s="103">
        <f>SUM('Composante EP - Saisie'!$I$37:$I$42)</f>
        <v>0</v>
      </c>
      <c r="D26" s="44">
        <f>IF(E26=0,0,E26/C26)*100</f>
        <v>0</v>
      </c>
      <c r="E26" s="103">
        <f>SUM('Composante EP - Saisie'!$K$37:$K$42)</f>
        <v>0</v>
      </c>
      <c r="F26" s="41">
        <v>0</v>
      </c>
      <c r="G26" s="104">
        <f>'EP et EU - Saisie'!$E$16</f>
        <v>0</v>
      </c>
      <c r="H26" s="100">
        <f>(100-F26)*0.01*(1-G26*0.01)*E26</f>
        <v>0</v>
      </c>
      <c r="I26" s="105">
        <f>MROUND(25*H26,0.05)</f>
        <v>0</v>
      </c>
    </row>
    <row r="27" spans="2:9" ht="20.100000000000001" customHeight="1" thickTop="1" thickBot="1" x14ac:dyDescent="0.25">
      <c r="B27" s="224" t="s">
        <v>61</v>
      </c>
      <c r="C27" s="224"/>
      <c r="D27" s="224"/>
      <c r="E27" s="224"/>
      <c r="F27" s="224"/>
      <c r="G27" s="224"/>
      <c r="H27" s="224"/>
      <c r="I27" s="224"/>
    </row>
    <row r="28" spans="2:9" ht="20.100000000000001" customHeight="1" thickTop="1" x14ac:dyDescent="0.2">
      <c r="B28" s="106" t="s">
        <v>62</v>
      </c>
      <c r="C28" s="29">
        <f>SUMIF('Composante EP - Saisie'!$D$47:$D$56,"&gt; 15",'Composante EP - Saisie'!$I$47:$I$56)</f>
        <v>0</v>
      </c>
      <c r="D28" s="29">
        <f>IF(E28=0,0,E28/C28)*100</f>
        <v>0</v>
      </c>
      <c r="E28" s="29">
        <f>SUMIF('Composante EP - Saisie'!$D$47:$D$56,"&gt; 15",'Composante EP - Saisie'!$K$47:$K$56)</f>
        <v>0</v>
      </c>
      <c r="F28" s="89">
        <v>0</v>
      </c>
      <c r="G28" s="217">
        <f>'EP et EU - Saisie'!$E$16</f>
        <v>0</v>
      </c>
      <c r="H28" s="90">
        <f>(100-F28)*0.01*(1-G28*0.01)*E28</f>
        <v>0</v>
      </c>
      <c r="I28" s="91">
        <f>MROUND(25*H28,0.05)</f>
        <v>0</v>
      </c>
    </row>
    <row r="29" spans="2:9" ht="20.100000000000001" customHeight="1" thickBot="1" x14ac:dyDescent="0.25">
      <c r="B29" s="107" t="s">
        <v>63</v>
      </c>
      <c r="C29" s="41">
        <f>SUMIF('Composante EP - Saisie'!$D$47:$D$56,"&lt;= 15",'Composante EP - Saisie'!$I$47:$I$56)</f>
        <v>0</v>
      </c>
      <c r="D29" s="44">
        <f>IF(E29=0,0,E29/C29)*100</f>
        <v>0</v>
      </c>
      <c r="E29" s="44">
        <f>SUMIF('Composante EP - Saisie'!$D$47:$D$56,"&lt;= 15",'Composante EP - Saisie'!$K$47:$K$56)</f>
        <v>0</v>
      </c>
      <c r="F29" s="108">
        <v>0</v>
      </c>
      <c r="G29" s="218"/>
      <c r="H29" s="109">
        <v>0</v>
      </c>
      <c r="I29" s="109">
        <f>MROUND(25*H29,0.05)</f>
        <v>0</v>
      </c>
    </row>
    <row r="30" spans="2:9" ht="20.100000000000001" customHeight="1" thickTop="1" thickBot="1" x14ac:dyDescent="0.25">
      <c r="B30" s="110" t="s">
        <v>44</v>
      </c>
      <c r="C30" s="111">
        <f>C22+C23+C24+C25+C26+C28+C29</f>
        <v>0</v>
      </c>
      <c r="D30" s="44">
        <f>IF(E30=0,0,E30/C30)*100</f>
        <v>0</v>
      </c>
      <c r="E30" s="111">
        <f>E22+E23+E24+E25+E26+E28+E29</f>
        <v>0</v>
      </c>
      <c r="F30" s="219"/>
      <c r="G30" s="220"/>
      <c r="H30" s="112">
        <f>H22+H23+H24+H25+H26+H28+H29</f>
        <v>0</v>
      </c>
      <c r="I30" s="113">
        <f>I22+I23+I24+I25+I26+I28+I29</f>
        <v>0</v>
      </c>
    </row>
    <row r="31" spans="2:9" ht="20.100000000000001" customHeight="1" thickTop="1" x14ac:dyDescent="0.2">
      <c r="B31" s="114" t="s">
        <v>165</v>
      </c>
      <c r="C31" s="115"/>
      <c r="D31" s="115"/>
      <c r="E31" s="115"/>
      <c r="F31" s="116"/>
      <c r="G31" s="116"/>
      <c r="H31" s="117" t="s">
        <v>83</v>
      </c>
      <c r="I31" s="118">
        <f>I30</f>
        <v>0</v>
      </c>
    </row>
    <row r="32" spans="2:9" ht="20.100000000000001" customHeight="1" x14ac:dyDescent="0.2">
      <c r="B32" s="6"/>
      <c r="C32" s="6"/>
      <c r="D32" s="6"/>
      <c r="E32" s="6"/>
      <c r="F32" s="6"/>
      <c r="G32" s="6"/>
      <c r="H32" s="6"/>
      <c r="I32" s="6"/>
    </row>
    <row r="33" spans="1:10" ht="20.100000000000001" customHeight="1" x14ac:dyDescent="0.2">
      <c r="A33" s="14" t="s">
        <v>96</v>
      </c>
      <c r="B33" s="9"/>
      <c r="C33" s="9"/>
      <c r="D33" s="9"/>
      <c r="E33" s="9"/>
      <c r="F33" s="9"/>
      <c r="G33" s="9"/>
      <c r="H33" s="9"/>
      <c r="I33" s="9"/>
    </row>
    <row r="34" spans="1:10" ht="9" customHeight="1" x14ac:dyDescent="0.2"/>
    <row r="35" spans="1:10" ht="20.100000000000001" customHeight="1" x14ac:dyDescent="0.2">
      <c r="B35" s="4" t="s">
        <v>54</v>
      </c>
      <c r="E35" s="191" t="s">
        <v>37</v>
      </c>
    </row>
    <row r="36" spans="1:10" ht="20.100000000000001" customHeight="1" thickBot="1" x14ac:dyDescent="0.25">
      <c r="B36" s="17"/>
      <c r="C36" s="17"/>
      <c r="D36" s="17"/>
      <c r="E36" s="119"/>
      <c r="F36" s="17"/>
      <c r="G36" s="17"/>
      <c r="H36" s="17"/>
      <c r="I36" s="6"/>
    </row>
    <row r="37" spans="1:10" ht="20.100000000000001" customHeight="1" thickTop="1" x14ac:dyDescent="0.2">
      <c r="B37" s="120" t="s">
        <v>50</v>
      </c>
      <c r="C37" s="214" t="s">
        <v>113</v>
      </c>
      <c r="D37" s="215"/>
      <c r="E37" s="214" t="s">
        <v>92</v>
      </c>
      <c r="F37" s="215"/>
      <c r="G37" s="214" t="s">
        <v>52</v>
      </c>
      <c r="H37" s="215"/>
      <c r="I37" s="121" t="s">
        <v>56</v>
      </c>
      <c r="J37" s="6"/>
    </row>
    <row r="38" spans="1:10" ht="20.100000000000001" customHeight="1" thickBot="1" x14ac:dyDescent="0.25">
      <c r="B38" s="122"/>
      <c r="C38" s="210" t="s">
        <v>114</v>
      </c>
      <c r="D38" s="211"/>
      <c r="E38" s="17"/>
      <c r="F38" s="122"/>
      <c r="G38" s="27"/>
      <c r="H38" s="122"/>
      <c r="I38" s="27" t="s">
        <v>57</v>
      </c>
      <c r="J38" s="6"/>
    </row>
    <row r="39" spans="1:10" ht="18.75" thickTop="1" x14ac:dyDescent="0.2">
      <c r="B39" s="123" t="s">
        <v>46</v>
      </c>
      <c r="C39" s="199"/>
      <c r="D39" s="200"/>
      <c r="E39" s="124" t="s">
        <v>107</v>
      </c>
      <c r="F39" s="123"/>
      <c r="G39" s="125">
        <v>14</v>
      </c>
      <c r="H39" s="126" t="s">
        <v>108</v>
      </c>
      <c r="I39" s="127">
        <f>IF(EURaccRP="Oui",MROUND(C39*G39,0.05),0)</f>
        <v>0</v>
      </c>
      <c r="J39" s="6"/>
    </row>
    <row r="40" spans="1:10" ht="20.100000000000001" customHeight="1" x14ac:dyDescent="0.2">
      <c r="B40" s="128" t="s">
        <v>47</v>
      </c>
      <c r="C40" s="201"/>
      <c r="D40" s="202"/>
      <c r="E40" s="9" t="s">
        <v>107</v>
      </c>
      <c r="F40" s="128"/>
      <c r="G40" s="129">
        <v>3</v>
      </c>
      <c r="H40" s="56" t="s">
        <v>108</v>
      </c>
      <c r="I40" s="130">
        <f>IF(EURaccRP="Oui",MROUND(C40*G40,0.05),0)</f>
        <v>0</v>
      </c>
      <c r="J40" s="6"/>
    </row>
    <row r="41" spans="1:10" ht="20.100000000000001" customHeight="1" x14ac:dyDescent="0.2">
      <c r="B41" s="128" t="s">
        <v>48</v>
      </c>
      <c r="C41" s="203">
        <f>UR!N34</f>
        <v>0</v>
      </c>
      <c r="D41" s="204"/>
      <c r="E41" s="128" t="s">
        <v>93</v>
      </c>
      <c r="F41" s="128"/>
      <c r="G41" s="129">
        <v>70</v>
      </c>
      <c r="H41" s="56" t="s">
        <v>53</v>
      </c>
      <c r="I41" s="130">
        <f>IF(EURaccRP="Oui",MROUND(C41*G41,0.05),0)</f>
        <v>0</v>
      </c>
      <c r="J41" s="6"/>
    </row>
    <row r="42" spans="1:10" ht="34.5" customHeight="1" thickBot="1" x14ac:dyDescent="0.25">
      <c r="B42" s="82" t="s">
        <v>49</v>
      </c>
      <c r="C42" s="212"/>
      <c r="D42" s="213"/>
      <c r="E42" s="122" t="s">
        <v>109</v>
      </c>
      <c r="F42" s="131"/>
      <c r="G42" s="132">
        <v>4200</v>
      </c>
      <c r="H42" s="133" t="s">
        <v>110</v>
      </c>
      <c r="I42" s="134">
        <f>IF(EURaccRP="Oui",MROUND(C42*G42,0.05),0)</f>
        <v>0</v>
      </c>
      <c r="J42" s="6"/>
    </row>
    <row r="43" spans="1:10" ht="20.100000000000001" customHeight="1" thickTop="1" x14ac:dyDescent="0.2">
      <c r="B43" s="115"/>
      <c r="C43" s="135"/>
      <c r="D43" s="115"/>
      <c r="E43" s="115"/>
      <c r="F43" s="115"/>
      <c r="G43" s="115"/>
      <c r="H43" s="117" t="s">
        <v>115</v>
      </c>
      <c r="I43" s="118">
        <f>SUM(I39:I42)</f>
        <v>0</v>
      </c>
    </row>
    <row r="44" spans="1:10" ht="20.100000000000001" customHeight="1" x14ac:dyDescent="0.2">
      <c r="B44" s="6"/>
      <c r="C44" s="136"/>
      <c r="D44" s="136"/>
      <c r="E44" s="6"/>
      <c r="F44" s="6"/>
      <c r="G44" s="6"/>
      <c r="H44" s="6"/>
      <c r="I44" s="6"/>
    </row>
    <row r="45" spans="1:10" ht="20.100000000000001" customHeight="1" x14ac:dyDescent="0.2">
      <c r="A45" s="14" t="s">
        <v>102</v>
      </c>
      <c r="B45" s="9"/>
      <c r="C45" s="9"/>
      <c r="D45" s="9"/>
      <c r="E45" s="9"/>
      <c r="F45" s="9"/>
      <c r="G45" s="9"/>
      <c r="H45" s="9"/>
      <c r="I45" s="9"/>
    </row>
    <row r="46" spans="1:10" ht="10.5" customHeight="1" x14ac:dyDescent="0.2"/>
    <row r="47" spans="1:10" ht="20.100000000000001" customHeight="1" x14ac:dyDescent="0.2">
      <c r="B47" s="6" t="s">
        <v>85</v>
      </c>
      <c r="C47" s="206">
        <f>TaxeEU</f>
        <v>0</v>
      </c>
      <c r="D47" s="206"/>
      <c r="E47" s="70" t="s">
        <v>84</v>
      </c>
    </row>
    <row r="48" spans="1:10" ht="20.100000000000001" customHeight="1" x14ac:dyDescent="0.2">
      <c r="B48" s="9" t="s">
        <v>86</v>
      </c>
      <c r="C48" s="207">
        <f>TaxeEP</f>
        <v>0</v>
      </c>
      <c r="D48" s="207"/>
      <c r="E48" s="137" t="s">
        <v>84</v>
      </c>
    </row>
    <row r="49" spans="1:9" ht="20.100000000000001" customHeight="1" x14ac:dyDescent="0.2">
      <c r="B49" s="138" t="s">
        <v>87</v>
      </c>
      <c r="C49" s="208">
        <f>IF(TaxeEU+TaxeEP&lt;0,0,TaxeEU+TaxeEP)</f>
        <v>0</v>
      </c>
      <c r="D49" s="208"/>
      <c r="E49" s="69" t="s">
        <v>84</v>
      </c>
    </row>
    <row r="50" spans="1:9" ht="20.100000000000001" customHeight="1" x14ac:dyDescent="0.2">
      <c r="B50" s="68" t="s">
        <v>180</v>
      </c>
      <c r="C50" s="209">
        <f>MROUND(0.077*C49,0.05)</f>
        <v>0</v>
      </c>
      <c r="D50" s="209"/>
      <c r="E50" s="70" t="s">
        <v>123</v>
      </c>
    </row>
    <row r="51" spans="1:9" ht="20.100000000000001" customHeight="1" x14ac:dyDescent="0.2">
      <c r="B51" s="138" t="s">
        <v>87</v>
      </c>
      <c r="C51" s="205">
        <f>C50+C49</f>
        <v>0</v>
      </c>
      <c r="D51" s="205"/>
      <c r="E51" s="69" t="s">
        <v>98</v>
      </c>
    </row>
    <row r="52" spans="1:9" ht="6.75" customHeight="1" x14ac:dyDescent="0.2"/>
    <row r="53" spans="1:9" ht="20.100000000000001" customHeight="1" x14ac:dyDescent="0.2">
      <c r="A53" s="14" t="s">
        <v>120</v>
      </c>
      <c r="B53" s="9"/>
      <c r="C53" s="9"/>
      <c r="D53" s="9"/>
      <c r="E53" s="9"/>
      <c r="F53" s="9"/>
      <c r="G53" s="9"/>
      <c r="H53" s="9"/>
      <c r="I53" s="9"/>
    </row>
    <row r="54" spans="1:9" ht="10.5" customHeight="1" x14ac:dyDescent="0.2"/>
    <row r="55" spans="1:9" ht="20.100000000000001" customHeight="1" x14ac:dyDescent="0.2">
      <c r="A55" s="139">
        <v>1</v>
      </c>
      <c r="B55" s="139" t="s">
        <v>163</v>
      </c>
      <c r="C55" s="70"/>
      <c r="D55" s="70"/>
      <c r="E55" s="70"/>
    </row>
    <row r="56" spans="1:9" ht="20.100000000000001" customHeight="1" x14ac:dyDescent="0.2">
      <c r="A56" s="139">
        <v>2</v>
      </c>
      <c r="B56" s="139" t="s">
        <v>149</v>
      </c>
      <c r="C56" s="70"/>
      <c r="D56" s="70"/>
      <c r="E56" s="70"/>
    </row>
    <row r="57" spans="1:9" ht="20.100000000000001" customHeight="1" x14ac:dyDescent="0.2">
      <c r="A57" s="139"/>
      <c r="B57" s="139" t="s">
        <v>150</v>
      </c>
      <c r="C57" s="70"/>
      <c r="D57" s="70"/>
      <c r="E57" s="70"/>
    </row>
    <row r="58" spans="1:9" ht="20.100000000000001" customHeight="1" x14ac:dyDescent="0.2">
      <c r="A58" s="139">
        <v>3</v>
      </c>
      <c r="B58" s="139" t="s">
        <v>151</v>
      </c>
      <c r="C58" s="70"/>
      <c r="D58" s="70"/>
      <c r="E58" s="70"/>
    </row>
    <row r="59" spans="1:9" x14ac:dyDescent="0.2">
      <c r="A59" s="139">
        <v>4</v>
      </c>
      <c r="B59" s="139" t="s">
        <v>152</v>
      </c>
      <c r="C59" s="70"/>
      <c r="D59" s="70"/>
      <c r="E59" s="70"/>
    </row>
    <row r="60" spans="1:9" x14ac:dyDescent="0.2">
      <c r="A60" s="70"/>
      <c r="B60" s="70" t="s">
        <v>153</v>
      </c>
      <c r="C60" s="70"/>
      <c r="D60" s="70"/>
      <c r="E60" s="70"/>
    </row>
    <row r="61" spans="1:9" x14ac:dyDescent="0.2">
      <c r="A61" s="139">
        <v>5</v>
      </c>
      <c r="B61" s="139" t="s">
        <v>162</v>
      </c>
      <c r="C61" s="70"/>
      <c r="D61" s="70"/>
      <c r="E61" s="70"/>
    </row>
    <row r="62" spans="1:9" x14ac:dyDescent="0.2">
      <c r="A62" s="139">
        <v>6</v>
      </c>
      <c r="B62" s="139" t="s">
        <v>181</v>
      </c>
      <c r="C62" s="70"/>
      <c r="D62" s="70"/>
      <c r="E62" s="70"/>
    </row>
    <row r="66" spans="2:9" x14ac:dyDescent="0.2">
      <c r="D66" s="140" t="s">
        <v>154</v>
      </c>
      <c r="E66" s="197" t="s">
        <v>155</v>
      </c>
      <c r="F66" s="197"/>
      <c r="G66" s="4" t="s">
        <v>156</v>
      </c>
      <c r="H66" s="198" t="s">
        <v>157</v>
      </c>
      <c r="I66" s="198"/>
    </row>
    <row r="68" spans="2:9" x14ac:dyDescent="0.2">
      <c r="B68" s="179" t="s">
        <v>166</v>
      </c>
    </row>
  </sheetData>
  <sheetProtection algorithmName="SHA-512" hashValue="5+jxD67cuLKDSyjZ+SPsmvUNTFZoULGMhR+uydekzp2TKleWzTmBo/QS49L4cms9SJJczY63YMAD148NWVg0ag==" saltValue="2RUA+unUxk6STa3Y3BbCbg==" spinCount="100000" sheet="1" formatCells="0" formatColumns="0" formatRows="0" insertColumns="0" insertRows="0" insertHyperlinks="0" deleteColumns="0" deleteRows="0" selectLockedCells="1" sort="0" autoFilter="0" pivotTables="0"/>
  <mergeCells count="24">
    <mergeCell ref="C38:D38"/>
    <mergeCell ref="C42:D42"/>
    <mergeCell ref="E37:F37"/>
    <mergeCell ref="G37:H37"/>
    <mergeCell ref="D10:E10"/>
    <mergeCell ref="G28:G29"/>
    <mergeCell ref="F30:G30"/>
    <mergeCell ref="F19:G19"/>
    <mergeCell ref="B21:I21"/>
    <mergeCell ref="B27:I27"/>
    <mergeCell ref="D12:E12"/>
    <mergeCell ref="C37:D37"/>
    <mergeCell ref="G24:G25"/>
    <mergeCell ref="G22:G23"/>
    <mergeCell ref="E66:F66"/>
    <mergeCell ref="H66:I66"/>
    <mergeCell ref="C39:D39"/>
    <mergeCell ref="C40:D40"/>
    <mergeCell ref="C41:D41"/>
    <mergeCell ref="C51:D51"/>
    <mergeCell ref="C47:D47"/>
    <mergeCell ref="C48:D48"/>
    <mergeCell ref="C49:D49"/>
    <mergeCell ref="C50:D50"/>
  </mergeCells>
  <conditionalFormatting sqref="C39:D40">
    <cfRule type="containsBlanks" dxfId="8" priority="5">
      <formula>LEN(TRIM(C39))=0</formula>
    </cfRule>
  </conditionalFormatting>
  <conditionalFormatting sqref="C42:D42">
    <cfRule type="containsBlanks" dxfId="7" priority="4">
      <formula>LEN(TRIM(C42))=0</formula>
    </cfRule>
  </conditionalFormatting>
  <dataValidations count="5">
    <dataValidation type="list" allowBlank="1" showInputMessage="1" showErrorMessage="1" prompt="Sélectionner Oui ou Non" sqref="E35">
      <formula1>"-, Oui, Non"</formula1>
    </dataValidation>
    <dataValidation type="list" allowBlank="1" showInputMessage="1" showErrorMessage="1" sqref="D13:E13">
      <formula1>ListeF</formula1>
    </dataValidation>
    <dataValidation type="whole" operator="greaterThanOrEqual" allowBlank="1" showInputMessage="1" showErrorMessage="1" sqref="C39:D42">
      <formula1>0</formula1>
    </dataValidation>
    <dataValidation type="list" allowBlank="1" showInputMessage="1" showErrorMessage="1" prompt="Sélectionner le type de contrainte dans la liste" sqref="D10:E10">
      <formula1>"-,Cours d'eau,Réseau,Pas de contrainte"</formula1>
    </dataValidation>
    <dataValidation type="list" allowBlank="1" showInputMessage="1" showErrorMessage="1" prompt="Sélectionner le type d'ouvrage dans la liste" sqref="D12:E12">
      <formula1>ListeF</formula1>
    </dataValidation>
  </dataValidations>
  <pageMargins left="0.70866141732283472" right="0.70866141732283472" top="0.39370078740157483" bottom="0.74803149606299213" header="0.31496062992125984" footer="0.31496062992125984"/>
  <pageSetup paperSize="9" scale="61" orientation="portrait" r:id="rId1"/>
  <headerFooter alignWithMargins="0">
    <oddHeader xml:space="preserve">&amp;R
</oddHeader>
    <oddFooter>&amp;C&amp;9Rue David-Dufour 5 - cas postale 206 - 1211 Genève 8
Téléphone 022 546 74 03</oddFooter>
  </headerFooter>
  <ignoredErrors>
    <ignoredError sqref="D30 H23:H25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3" operator="beginsWith" id="{5B6A8613-BA2C-4EDC-BA40-D87244B620A7}">
            <xm:f>LEFT(D10,LEN("-"))="-"</xm:f>
            <xm:f>"-"</xm:f>
            <x14:dxf>
              <fill>
                <patternFill>
                  <bgColor theme="0" tint="-0.14996795556505021"/>
                </patternFill>
              </fill>
            </x14:dxf>
          </x14:cfRule>
          <xm:sqref>D10:E10</xm:sqref>
        </x14:conditionalFormatting>
        <x14:conditionalFormatting xmlns:xm="http://schemas.microsoft.com/office/excel/2006/main">
          <x14:cfRule type="beginsWith" priority="2" operator="beginsWith" id="{45E34D7A-E92C-4474-99C2-C5C8B1764294}">
            <xm:f>LEFT(D12,LEN("-"))="-"</xm:f>
            <xm:f>"-"</xm:f>
            <x14:dxf>
              <fill>
                <patternFill>
                  <bgColor theme="0" tint="-0.14996795556505021"/>
                </patternFill>
              </fill>
            </x14:dxf>
          </x14:cfRule>
          <xm:sqref>D12:E12</xm:sqref>
        </x14:conditionalFormatting>
        <x14:conditionalFormatting xmlns:xm="http://schemas.microsoft.com/office/excel/2006/main">
          <x14:cfRule type="beginsWith" priority="1" operator="beginsWith" id="{94BB9E15-CF2A-4C8F-8934-B6A8DC76C6C7}">
            <xm:f>LEFT(E35,LEN("-"))="-"</xm:f>
            <xm:f>"-"</xm:f>
            <x14:dxf>
              <fill>
                <patternFill>
                  <bgColor theme="0" tint="-0.14996795556505021"/>
                </patternFill>
              </fill>
            </x14:dxf>
          </x14:cfRule>
          <xm:sqref>E35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showGridLines="0" zoomScaleNormal="100" zoomScaleSheetLayoutView="115" workbookViewId="0">
      <selection activeCell="C12" sqref="C12"/>
    </sheetView>
  </sheetViews>
  <sheetFormatPr baseColWidth="10" defaultColWidth="11.5703125" defaultRowHeight="12.75" x14ac:dyDescent="0.2"/>
  <cols>
    <col min="1" max="1" width="1.42578125" style="142" customWidth="1"/>
    <col min="2" max="2" width="21.85546875" style="142" customWidth="1"/>
    <col min="3" max="13" width="6.5703125" style="142" customWidth="1"/>
    <col min="14" max="14" width="8" style="142" customWidth="1"/>
    <col min="15" max="16384" width="11.5703125" style="142"/>
  </cols>
  <sheetData>
    <row r="1" spans="1:14" s="4" customFormat="1" ht="15" x14ac:dyDescent="0.2">
      <c r="B1" s="67" t="s">
        <v>121</v>
      </c>
    </row>
    <row r="2" spans="1:14" s="4" customFormat="1" ht="15" x14ac:dyDescent="0.2">
      <c r="B2" s="67" t="s">
        <v>178</v>
      </c>
    </row>
    <row r="3" spans="1:14" s="4" customFormat="1" ht="15" x14ac:dyDescent="0.2">
      <c r="B3" s="67" t="s">
        <v>179</v>
      </c>
    </row>
    <row r="4" spans="1:14" s="4" customFormat="1" ht="15" x14ac:dyDescent="0.2">
      <c r="B4" s="67" t="s">
        <v>122</v>
      </c>
    </row>
    <row r="5" spans="1:14" s="4" customFormat="1" ht="18" x14ac:dyDescent="0.2">
      <c r="B5" s="67"/>
      <c r="D5" s="6"/>
      <c r="E5" s="6"/>
      <c r="F5" s="7"/>
      <c r="G5" s="6"/>
      <c r="H5" s="6"/>
      <c r="I5" s="6"/>
    </row>
    <row r="6" spans="1:14" s="4" customFormat="1" ht="18" x14ac:dyDescent="0.2">
      <c r="D6" s="6"/>
      <c r="E6" s="6"/>
      <c r="F6" s="7"/>
      <c r="G6" s="6"/>
      <c r="H6" s="6"/>
      <c r="I6" s="6"/>
      <c r="L6" s="8" t="s">
        <v>184</v>
      </c>
      <c r="M6" s="236">
        <f>'Composante EP - Saisie'!G6</f>
        <v>0</v>
      </c>
      <c r="N6" s="237"/>
    </row>
    <row r="7" spans="1:14" s="4" customFormat="1" ht="20.100000000000001" customHeight="1" x14ac:dyDescent="0.2">
      <c r="A7" s="11"/>
      <c r="B7" s="11"/>
    </row>
    <row r="8" spans="1:14" s="4" customFormat="1" ht="20.100000000000001" customHeight="1" x14ac:dyDescent="0.2">
      <c r="A8" s="11" t="s">
        <v>147</v>
      </c>
      <c r="B8" s="6"/>
      <c r="C8" s="6"/>
      <c r="D8" s="6"/>
      <c r="E8" s="6"/>
      <c r="F8" s="6"/>
      <c r="G8" s="6"/>
      <c r="H8" s="6"/>
      <c r="I8" s="6"/>
      <c r="J8" s="6"/>
    </row>
    <row r="9" spans="1:14" s="4" customFormat="1" ht="20.100000000000001" customHeight="1" x14ac:dyDescent="0.2">
      <c r="A9" s="141"/>
      <c r="B9" s="6"/>
      <c r="C9" s="6"/>
      <c r="D9" s="6"/>
      <c r="E9" s="6"/>
      <c r="F9" s="6"/>
      <c r="G9" s="6"/>
      <c r="H9" s="6"/>
      <c r="I9" s="6"/>
    </row>
    <row r="11" spans="1:14" ht="18" customHeight="1" x14ac:dyDescent="0.2">
      <c r="B11" s="230" t="s">
        <v>125</v>
      </c>
      <c r="C11" s="233" t="s">
        <v>126</v>
      </c>
      <c r="D11" s="234"/>
      <c r="E11" s="234"/>
      <c r="F11" s="234"/>
      <c r="G11" s="234"/>
      <c r="H11" s="235"/>
      <c r="I11" s="229" t="s">
        <v>127</v>
      </c>
      <c r="J11" s="229"/>
      <c r="K11" s="229" t="s">
        <v>128</v>
      </c>
      <c r="L11" s="229" t="s">
        <v>129</v>
      </c>
      <c r="M11" s="229"/>
      <c r="N11" s="2" t="s">
        <v>129</v>
      </c>
    </row>
    <row r="12" spans="1:14" ht="18" customHeight="1" thickBot="1" x14ac:dyDescent="0.25">
      <c r="B12" s="231"/>
      <c r="C12" s="177"/>
      <c r="D12" s="177"/>
      <c r="E12" s="177"/>
      <c r="F12" s="177"/>
      <c r="G12" s="177"/>
      <c r="H12" s="177"/>
      <c r="I12" s="144" t="s">
        <v>173</v>
      </c>
      <c r="J12" s="144" t="s">
        <v>174</v>
      </c>
      <c r="K12" s="232"/>
      <c r="L12" s="144" t="s">
        <v>173</v>
      </c>
      <c r="M12" s="144" t="s">
        <v>174</v>
      </c>
      <c r="N12" s="144" t="s">
        <v>44</v>
      </c>
    </row>
    <row r="13" spans="1:14" ht="24" customHeight="1" thickTop="1" thickBot="1" x14ac:dyDescent="0.25">
      <c r="B13" s="146" t="s">
        <v>139</v>
      </c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8"/>
    </row>
    <row r="14" spans="1:14" ht="24.75" thickTop="1" x14ac:dyDescent="0.2">
      <c r="B14" s="149" t="s">
        <v>141</v>
      </c>
      <c r="C14" s="175"/>
      <c r="D14" s="175"/>
      <c r="E14" s="175"/>
      <c r="F14" s="175"/>
      <c r="G14" s="175"/>
      <c r="H14" s="175"/>
      <c r="I14" s="1">
        <v>1</v>
      </c>
      <c r="J14" s="1">
        <v>1</v>
      </c>
      <c r="K14" s="171">
        <v>2</v>
      </c>
      <c r="L14" s="1">
        <f>SUM($C14:$H14)*I14</f>
        <v>0</v>
      </c>
      <c r="M14" s="1">
        <f>SUM($C14:$H14)*J14</f>
        <v>0</v>
      </c>
      <c r="N14" s="1">
        <f>SUM(L14:M14)</f>
        <v>0</v>
      </c>
    </row>
    <row r="15" spans="1:14" ht="24" x14ac:dyDescent="0.2">
      <c r="B15" s="150" t="s">
        <v>183</v>
      </c>
      <c r="C15" s="176"/>
      <c r="D15" s="176"/>
      <c r="E15" s="176"/>
      <c r="F15" s="176"/>
      <c r="G15" s="176"/>
      <c r="H15" s="176"/>
      <c r="I15" s="143">
        <v>1</v>
      </c>
      <c r="J15" s="3"/>
      <c r="K15" s="172">
        <v>1</v>
      </c>
      <c r="L15" s="143">
        <f t="shared" ref="L15:L33" si="0">SUM($C15:$H15)*I15</f>
        <v>0</v>
      </c>
      <c r="M15" s="143">
        <f t="shared" ref="M15:M33" si="1">SUM($C15:$H15)*J15</f>
        <v>0</v>
      </c>
      <c r="N15" s="143">
        <f t="shared" ref="N15:N33" si="2">SUM(L15:M15)</f>
        <v>0</v>
      </c>
    </row>
    <row r="16" spans="1:14" ht="36" x14ac:dyDescent="0.2">
      <c r="B16" s="150" t="s">
        <v>144</v>
      </c>
      <c r="C16" s="176"/>
      <c r="D16" s="176"/>
      <c r="E16" s="176"/>
      <c r="F16" s="176"/>
      <c r="G16" s="176"/>
      <c r="H16" s="176"/>
      <c r="I16" s="143">
        <v>2</v>
      </c>
      <c r="J16" s="143">
        <v>2</v>
      </c>
      <c r="K16" s="172">
        <v>4</v>
      </c>
      <c r="L16" s="143">
        <f t="shared" si="0"/>
        <v>0</v>
      </c>
      <c r="M16" s="143">
        <f t="shared" si="1"/>
        <v>0</v>
      </c>
      <c r="N16" s="143">
        <f t="shared" si="2"/>
        <v>0</v>
      </c>
    </row>
    <row r="17" spans="2:14" ht="24" customHeight="1" x14ac:dyDescent="0.2">
      <c r="B17" s="150" t="s">
        <v>130</v>
      </c>
      <c r="C17" s="176"/>
      <c r="D17" s="176"/>
      <c r="E17" s="176"/>
      <c r="F17" s="176"/>
      <c r="G17" s="176"/>
      <c r="H17" s="176"/>
      <c r="I17" s="143">
        <v>2</v>
      </c>
      <c r="J17" s="3"/>
      <c r="K17" s="172">
        <v>2</v>
      </c>
      <c r="L17" s="143">
        <f t="shared" si="0"/>
        <v>0</v>
      </c>
      <c r="M17" s="143">
        <f t="shared" si="1"/>
        <v>0</v>
      </c>
      <c r="N17" s="143">
        <f t="shared" si="2"/>
        <v>0</v>
      </c>
    </row>
    <row r="18" spans="2:14" ht="24" customHeight="1" x14ac:dyDescent="0.2">
      <c r="B18" s="150" t="s">
        <v>131</v>
      </c>
      <c r="C18" s="176"/>
      <c r="D18" s="176"/>
      <c r="E18" s="176"/>
      <c r="F18" s="176"/>
      <c r="G18" s="176"/>
      <c r="H18" s="176"/>
      <c r="I18" s="143">
        <v>3</v>
      </c>
      <c r="J18" s="143">
        <v>3</v>
      </c>
      <c r="K18" s="172">
        <v>6</v>
      </c>
      <c r="L18" s="143">
        <f t="shared" si="0"/>
        <v>0</v>
      </c>
      <c r="M18" s="143">
        <f t="shared" si="1"/>
        <v>0</v>
      </c>
      <c r="N18" s="143">
        <f t="shared" si="2"/>
        <v>0</v>
      </c>
    </row>
    <row r="19" spans="2:14" ht="48" x14ac:dyDescent="0.2">
      <c r="B19" s="150" t="s">
        <v>142</v>
      </c>
      <c r="C19" s="176"/>
      <c r="D19" s="176"/>
      <c r="E19" s="176"/>
      <c r="F19" s="176"/>
      <c r="G19" s="176"/>
      <c r="H19" s="176"/>
      <c r="I19" s="143">
        <v>4</v>
      </c>
      <c r="J19" s="143">
        <v>4</v>
      </c>
      <c r="K19" s="172">
        <v>8</v>
      </c>
      <c r="L19" s="143">
        <f>SUM($C19:$H19)*I19</f>
        <v>0</v>
      </c>
      <c r="M19" s="143">
        <f>SUM($C19:$H19)*J19</f>
        <v>0</v>
      </c>
      <c r="N19" s="143">
        <f t="shared" si="2"/>
        <v>0</v>
      </c>
    </row>
    <row r="20" spans="2:14" ht="36" x14ac:dyDescent="0.2">
      <c r="B20" s="150" t="s">
        <v>143</v>
      </c>
      <c r="C20" s="176"/>
      <c r="D20" s="176"/>
      <c r="E20" s="176"/>
      <c r="F20" s="176"/>
      <c r="G20" s="176"/>
      <c r="H20" s="176"/>
      <c r="I20" s="143">
        <v>4</v>
      </c>
      <c r="J20" s="3"/>
      <c r="K20" s="172">
        <v>4</v>
      </c>
      <c r="L20" s="143">
        <f t="shared" si="0"/>
        <v>0</v>
      </c>
      <c r="M20" s="143">
        <f t="shared" si="1"/>
        <v>0</v>
      </c>
      <c r="N20" s="143">
        <f t="shared" si="2"/>
        <v>0</v>
      </c>
    </row>
    <row r="21" spans="2:14" ht="24" x14ac:dyDescent="0.2">
      <c r="B21" s="150" t="s">
        <v>140</v>
      </c>
      <c r="C21" s="176"/>
      <c r="D21" s="176"/>
      <c r="E21" s="176"/>
      <c r="F21" s="176"/>
      <c r="G21" s="176"/>
      <c r="H21" s="176"/>
      <c r="I21" s="143">
        <v>2</v>
      </c>
      <c r="J21" s="3"/>
      <c r="K21" s="172">
        <v>2</v>
      </c>
      <c r="L21" s="143">
        <f t="shared" si="0"/>
        <v>0</v>
      </c>
      <c r="M21" s="143">
        <f t="shared" si="1"/>
        <v>0</v>
      </c>
      <c r="N21" s="143">
        <f t="shared" si="2"/>
        <v>0</v>
      </c>
    </row>
    <row r="22" spans="2:14" ht="24" x14ac:dyDescent="0.2">
      <c r="B22" s="150" t="s">
        <v>138</v>
      </c>
      <c r="C22" s="176"/>
      <c r="D22" s="176"/>
      <c r="E22" s="176"/>
      <c r="F22" s="176"/>
      <c r="G22" s="176"/>
      <c r="H22" s="176"/>
      <c r="I22" s="143">
        <v>5</v>
      </c>
      <c r="J22" s="3"/>
      <c r="K22" s="172">
        <v>5</v>
      </c>
      <c r="L22" s="143">
        <f t="shared" si="0"/>
        <v>0</v>
      </c>
      <c r="M22" s="143">
        <f t="shared" si="1"/>
        <v>0</v>
      </c>
      <c r="N22" s="143">
        <f t="shared" si="2"/>
        <v>0</v>
      </c>
    </row>
    <row r="23" spans="2:14" ht="24" customHeight="1" x14ac:dyDescent="0.2">
      <c r="B23" s="150" t="s">
        <v>132</v>
      </c>
      <c r="C23" s="176"/>
      <c r="D23" s="176"/>
      <c r="E23" s="176"/>
      <c r="F23" s="176"/>
      <c r="G23" s="176"/>
      <c r="H23" s="176"/>
      <c r="I23" s="3"/>
      <c r="J23" s="143">
        <v>4</v>
      </c>
      <c r="K23" s="172">
        <v>4</v>
      </c>
      <c r="L23" s="143">
        <f t="shared" si="0"/>
        <v>0</v>
      </c>
      <c r="M23" s="143">
        <f t="shared" si="1"/>
        <v>0</v>
      </c>
      <c r="N23" s="143">
        <f t="shared" si="2"/>
        <v>0</v>
      </c>
    </row>
    <row r="24" spans="2:14" ht="24" customHeight="1" x14ac:dyDescent="0.2">
      <c r="B24" s="150" t="s">
        <v>145</v>
      </c>
      <c r="C24" s="176"/>
      <c r="D24" s="176"/>
      <c r="E24" s="176"/>
      <c r="F24" s="176"/>
      <c r="G24" s="176"/>
      <c r="H24" s="176"/>
      <c r="I24" s="143">
        <v>1</v>
      </c>
      <c r="J24" s="3"/>
      <c r="K24" s="173">
        <v>1</v>
      </c>
      <c r="L24" s="143">
        <f t="shared" si="0"/>
        <v>0</v>
      </c>
      <c r="M24" s="143">
        <f t="shared" si="1"/>
        <v>0</v>
      </c>
      <c r="N24" s="143">
        <f t="shared" si="2"/>
        <v>0</v>
      </c>
    </row>
    <row r="25" spans="2:14" ht="24" customHeight="1" x14ac:dyDescent="0.2">
      <c r="B25" s="150" t="s">
        <v>133</v>
      </c>
      <c r="C25" s="176"/>
      <c r="D25" s="176"/>
      <c r="E25" s="176"/>
      <c r="F25" s="176"/>
      <c r="G25" s="176"/>
      <c r="H25" s="176"/>
      <c r="I25" s="143">
        <v>1</v>
      </c>
      <c r="J25" s="3"/>
      <c r="K25" s="172">
        <v>1</v>
      </c>
      <c r="L25" s="143">
        <f t="shared" si="0"/>
        <v>0</v>
      </c>
      <c r="M25" s="143">
        <f t="shared" si="1"/>
        <v>0</v>
      </c>
      <c r="N25" s="143">
        <f t="shared" si="2"/>
        <v>0</v>
      </c>
    </row>
    <row r="26" spans="2:14" ht="24" customHeight="1" x14ac:dyDescent="0.2">
      <c r="B26" s="151" t="s">
        <v>134</v>
      </c>
      <c r="C26" s="176"/>
      <c r="D26" s="176"/>
      <c r="E26" s="176"/>
      <c r="F26" s="176"/>
      <c r="G26" s="176"/>
      <c r="H26" s="176"/>
      <c r="I26" s="143">
        <v>1</v>
      </c>
      <c r="J26" s="3"/>
      <c r="K26" s="172">
        <v>1</v>
      </c>
      <c r="L26" s="143">
        <f t="shared" si="0"/>
        <v>0</v>
      </c>
      <c r="M26" s="143">
        <f t="shared" si="1"/>
        <v>0</v>
      </c>
      <c r="N26" s="143">
        <f t="shared" si="2"/>
        <v>0</v>
      </c>
    </row>
    <row r="27" spans="2:14" ht="24" customHeight="1" x14ac:dyDescent="0.2">
      <c r="B27" s="151" t="s">
        <v>135</v>
      </c>
      <c r="C27" s="176"/>
      <c r="D27" s="176"/>
      <c r="E27" s="176"/>
      <c r="F27" s="176"/>
      <c r="G27" s="176"/>
      <c r="H27" s="176"/>
      <c r="I27" s="143">
        <v>1</v>
      </c>
      <c r="J27" s="3"/>
      <c r="K27" s="172">
        <v>1</v>
      </c>
      <c r="L27" s="143">
        <f t="shared" si="0"/>
        <v>0</v>
      </c>
      <c r="M27" s="143">
        <f t="shared" si="1"/>
        <v>0</v>
      </c>
      <c r="N27" s="143">
        <f t="shared" si="2"/>
        <v>0</v>
      </c>
    </row>
    <row r="28" spans="2:14" ht="24" customHeight="1" x14ac:dyDescent="0.2">
      <c r="B28" s="151" t="s">
        <v>136</v>
      </c>
      <c r="C28" s="176"/>
      <c r="D28" s="176"/>
      <c r="E28" s="176"/>
      <c r="F28" s="176"/>
      <c r="G28" s="176"/>
      <c r="H28" s="176"/>
      <c r="I28" s="143">
        <v>1</v>
      </c>
      <c r="J28" s="3"/>
      <c r="K28" s="172">
        <v>1</v>
      </c>
      <c r="L28" s="143">
        <f t="shared" si="0"/>
        <v>0</v>
      </c>
      <c r="M28" s="143">
        <f t="shared" si="1"/>
        <v>0</v>
      </c>
      <c r="N28" s="143">
        <f t="shared" si="2"/>
        <v>0</v>
      </c>
    </row>
    <row r="29" spans="2:14" ht="24" customHeight="1" x14ac:dyDescent="0.2">
      <c r="B29" s="151" t="s">
        <v>159</v>
      </c>
      <c r="C29" s="176"/>
      <c r="D29" s="176"/>
      <c r="E29" s="176"/>
      <c r="F29" s="176"/>
      <c r="G29" s="176"/>
      <c r="H29" s="176"/>
      <c r="I29" s="143">
        <v>1</v>
      </c>
      <c r="J29" s="3"/>
      <c r="K29" s="172">
        <v>1</v>
      </c>
      <c r="L29" s="143">
        <f t="shared" si="0"/>
        <v>0</v>
      </c>
      <c r="M29" s="143">
        <f t="shared" si="1"/>
        <v>0</v>
      </c>
      <c r="N29" s="143">
        <f t="shared" si="2"/>
        <v>0</v>
      </c>
    </row>
    <row r="30" spans="2:14" ht="24" customHeight="1" x14ac:dyDescent="0.2">
      <c r="B30" s="151" t="s">
        <v>158</v>
      </c>
      <c r="C30" s="176"/>
      <c r="D30" s="176"/>
      <c r="E30" s="176"/>
      <c r="F30" s="176"/>
      <c r="G30" s="176"/>
      <c r="H30" s="176"/>
      <c r="I30" s="143">
        <v>1</v>
      </c>
      <c r="J30" s="3"/>
      <c r="K30" s="172">
        <v>1</v>
      </c>
      <c r="L30" s="143">
        <f t="shared" si="0"/>
        <v>0</v>
      </c>
      <c r="M30" s="143">
        <f t="shared" si="1"/>
        <v>0</v>
      </c>
      <c r="N30" s="143">
        <f t="shared" si="2"/>
        <v>0</v>
      </c>
    </row>
    <row r="31" spans="2:14" ht="24" customHeight="1" thickBot="1" x14ac:dyDescent="0.25">
      <c r="B31" s="146" t="s">
        <v>137</v>
      </c>
      <c r="C31" s="147"/>
      <c r="D31" s="147"/>
      <c r="E31" s="147"/>
      <c r="F31" s="147"/>
      <c r="G31" s="147"/>
      <c r="H31" s="147"/>
      <c r="I31" s="147"/>
      <c r="J31" s="147"/>
      <c r="K31" s="147"/>
      <c r="L31" s="152"/>
      <c r="M31" s="152"/>
      <c r="N31" s="153"/>
    </row>
    <row r="32" spans="2:14" ht="24" customHeight="1" thickTop="1" x14ac:dyDescent="0.2">
      <c r="B32" s="154" t="s">
        <v>148</v>
      </c>
      <c r="C32" s="175"/>
      <c r="D32" s="175"/>
      <c r="E32" s="175"/>
      <c r="F32" s="175"/>
      <c r="G32" s="175"/>
      <c r="H32" s="175"/>
      <c r="I32" s="1">
        <v>8</v>
      </c>
      <c r="J32" s="1">
        <v>8</v>
      </c>
      <c r="K32" s="171">
        <v>16</v>
      </c>
      <c r="L32" s="1">
        <f>SUM($C32:$H32)*I32</f>
        <v>0</v>
      </c>
      <c r="M32" s="1">
        <f t="shared" si="1"/>
        <v>0</v>
      </c>
      <c r="N32" s="1">
        <f t="shared" si="2"/>
        <v>0</v>
      </c>
    </row>
    <row r="33" spans="2:14" ht="24.75" thickBot="1" x14ac:dyDescent="0.25">
      <c r="B33" s="155" t="s">
        <v>138</v>
      </c>
      <c r="C33" s="178"/>
      <c r="D33" s="178"/>
      <c r="E33" s="178"/>
      <c r="F33" s="178"/>
      <c r="G33" s="178"/>
      <c r="H33" s="178"/>
      <c r="I33" s="145">
        <v>8</v>
      </c>
      <c r="J33" s="156"/>
      <c r="K33" s="174">
        <v>8</v>
      </c>
      <c r="L33" s="145">
        <f t="shared" si="0"/>
        <v>0</v>
      </c>
      <c r="M33" s="145">
        <f t="shared" si="1"/>
        <v>0</v>
      </c>
      <c r="N33" s="145">
        <f t="shared" si="2"/>
        <v>0</v>
      </c>
    </row>
    <row r="34" spans="2:14" ht="13.5" thickTop="1" x14ac:dyDescent="0.2">
      <c r="H34" s="157" t="s">
        <v>146</v>
      </c>
      <c r="I34" s="157"/>
      <c r="K34" s="157"/>
      <c r="L34" s="157"/>
      <c r="M34" s="157"/>
      <c r="N34" s="158">
        <f>SUM(N14:N33)</f>
        <v>0</v>
      </c>
    </row>
    <row r="36" spans="2:14" x14ac:dyDescent="0.2">
      <c r="B36" s="142" t="s">
        <v>175</v>
      </c>
    </row>
    <row r="37" spans="2:14" ht="15" x14ac:dyDescent="0.2">
      <c r="B37" s="142" t="s">
        <v>176</v>
      </c>
      <c r="G37" s="140" t="s">
        <v>154</v>
      </c>
      <c r="H37" s="197" t="s">
        <v>155</v>
      </c>
      <c r="I37" s="197"/>
      <c r="J37" s="4" t="s">
        <v>156</v>
      </c>
      <c r="K37" s="4"/>
      <c r="L37" s="4" t="s">
        <v>164</v>
      </c>
    </row>
    <row r="38" spans="2:14" x14ac:dyDescent="0.2">
      <c r="B38" s="142" t="s">
        <v>182</v>
      </c>
    </row>
  </sheetData>
  <sheetProtection algorithmName="SHA-512" hashValue="h/Sl7YnrDXaJ7d1e+IRzxEeYyWlS5QfjwM2DZD4FktWTu/qf4BQJiFLU+Uoro5K9SYAMEgEMLyzgx/0WBNFTfw==" saltValue="ObcDCURoPvCoYfaMthWQkA==" spinCount="100000" sheet="1" formatCells="0" formatColumns="0" formatRows="0" insertColumns="0" insertRows="0" insertHyperlinks="0" deleteColumns="0" deleteRows="0" selectLockedCells="1" sort="0" autoFilter="0" pivotTables="0"/>
  <mergeCells count="7">
    <mergeCell ref="M6:N6"/>
    <mergeCell ref="H37:I37"/>
    <mergeCell ref="L11:M11"/>
    <mergeCell ref="B11:B12"/>
    <mergeCell ref="I11:J11"/>
    <mergeCell ref="K11:K12"/>
    <mergeCell ref="C11:H11"/>
  </mergeCells>
  <conditionalFormatting sqref="C12">
    <cfRule type="cellIs" dxfId="3" priority="5" operator="notEqual">
      <formula>""</formula>
    </cfRule>
  </conditionalFormatting>
  <conditionalFormatting sqref="D12:H12">
    <cfRule type="cellIs" dxfId="2" priority="3" operator="notEqual">
      <formula>""</formula>
    </cfRule>
  </conditionalFormatting>
  <conditionalFormatting sqref="C14:H30">
    <cfRule type="cellIs" dxfId="1" priority="2" operator="notEqual">
      <formula>""</formula>
    </cfRule>
  </conditionalFormatting>
  <conditionalFormatting sqref="C32:H33">
    <cfRule type="cellIs" dxfId="0" priority="1" operator="notEqual">
      <formula>""</formula>
    </cfRule>
  </conditionalFormatting>
  <dataValidations count="1">
    <dataValidation type="whole" operator="greaterThanOrEqual" allowBlank="1" showInputMessage="1" showErrorMessage="1" error="La valeur doit être un entier supérieur ou égal à 0" sqref="C14:H30 C32:H33">
      <formula1>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B3:M59"/>
  <sheetViews>
    <sheetView showGridLines="0" workbookViewId="0">
      <selection activeCell="K5" sqref="K5"/>
    </sheetView>
  </sheetViews>
  <sheetFormatPr baseColWidth="10" defaultColWidth="11.42578125" defaultRowHeight="15.75" x14ac:dyDescent="0.25"/>
  <cols>
    <col min="1" max="1" width="7.5703125" style="161" customWidth="1"/>
    <col min="2" max="2" width="11.42578125" style="161"/>
    <col min="3" max="3" width="48.7109375" style="161" customWidth="1"/>
    <col min="4" max="4" width="6.85546875" style="161" customWidth="1"/>
    <col min="5" max="5" width="5.140625" style="161" customWidth="1"/>
    <col min="6" max="6" width="6.140625" style="161" customWidth="1"/>
    <col min="7" max="7" width="49.42578125" style="161" customWidth="1"/>
    <col min="8" max="8" width="11.42578125" style="161"/>
    <col min="9" max="9" width="5.7109375" style="161" customWidth="1"/>
    <col min="10" max="10" width="7" style="161" customWidth="1"/>
    <col min="11" max="11" width="33.28515625" style="161" customWidth="1"/>
    <col min="12" max="16384" width="11.42578125" style="161"/>
  </cols>
  <sheetData>
    <row r="3" spans="2:13" ht="16.5" thickBot="1" x14ac:dyDescent="0.3">
      <c r="B3" s="159" t="s">
        <v>28</v>
      </c>
      <c r="C3" s="160"/>
      <c r="D3" s="160"/>
      <c r="F3" s="159" t="s">
        <v>29</v>
      </c>
      <c r="G3" s="160"/>
      <c r="H3" s="160"/>
      <c r="J3" s="162" t="s">
        <v>64</v>
      </c>
      <c r="K3" s="160"/>
      <c r="L3" s="160" t="s">
        <v>78</v>
      </c>
      <c r="M3" s="160"/>
    </row>
    <row r="4" spans="2:13" ht="17.25" thickTop="1" thickBot="1" x14ac:dyDescent="0.3">
      <c r="B4" s="163"/>
      <c r="C4" s="160" t="s">
        <v>13</v>
      </c>
      <c r="D4" s="163" t="s">
        <v>9</v>
      </c>
      <c r="F4" s="163"/>
      <c r="G4" s="160" t="s">
        <v>19</v>
      </c>
      <c r="H4" s="163" t="s">
        <v>9</v>
      </c>
      <c r="J4" s="160"/>
      <c r="K4" s="160"/>
      <c r="L4" s="160" t="s">
        <v>79</v>
      </c>
      <c r="M4" s="160" t="s">
        <v>80</v>
      </c>
    </row>
    <row r="5" spans="2:13" ht="16.5" thickTop="1" x14ac:dyDescent="0.25">
      <c r="B5" s="164">
        <v>0</v>
      </c>
      <c r="C5" s="161" t="s">
        <v>37</v>
      </c>
      <c r="D5" s="164">
        <v>0</v>
      </c>
      <c r="F5" s="164">
        <v>0</v>
      </c>
      <c r="G5" s="161" t="s">
        <v>37</v>
      </c>
      <c r="H5" s="165">
        <v>0</v>
      </c>
      <c r="J5" s="161">
        <v>2</v>
      </c>
      <c r="K5" s="161" t="s">
        <v>37</v>
      </c>
      <c r="L5" s="161">
        <v>0</v>
      </c>
      <c r="M5" s="161">
        <v>0</v>
      </c>
    </row>
    <row r="6" spans="2:13" x14ac:dyDescent="0.25">
      <c r="B6" s="164">
        <v>1</v>
      </c>
      <c r="C6" s="161" t="s">
        <v>17</v>
      </c>
      <c r="D6" s="164">
        <v>90</v>
      </c>
      <c r="F6" s="164">
        <v>1</v>
      </c>
      <c r="G6" s="161" t="s">
        <v>18</v>
      </c>
      <c r="H6" s="165">
        <v>95</v>
      </c>
      <c r="J6" s="161">
        <v>0</v>
      </c>
      <c r="K6" s="161" t="s">
        <v>66</v>
      </c>
      <c r="L6" s="161">
        <v>70</v>
      </c>
      <c r="M6" s="161">
        <v>30</v>
      </c>
    </row>
    <row r="7" spans="2:13" x14ac:dyDescent="0.25">
      <c r="B7" s="164">
        <v>2</v>
      </c>
      <c r="C7" s="161" t="s">
        <v>2</v>
      </c>
      <c r="D7" s="164">
        <v>80</v>
      </c>
      <c r="F7" s="164">
        <v>2</v>
      </c>
      <c r="G7" s="161" t="s">
        <v>17</v>
      </c>
      <c r="H7" s="164">
        <v>90</v>
      </c>
      <c r="J7" s="161">
        <v>1</v>
      </c>
      <c r="K7" s="161" t="s">
        <v>67</v>
      </c>
      <c r="L7" s="161">
        <v>90</v>
      </c>
      <c r="M7" s="161">
        <v>50</v>
      </c>
    </row>
    <row r="8" spans="2:13" ht="16.5" thickBot="1" x14ac:dyDescent="0.3">
      <c r="B8" s="164">
        <v>3</v>
      </c>
      <c r="C8" s="161" t="s">
        <v>99</v>
      </c>
      <c r="D8" s="164">
        <v>80</v>
      </c>
      <c r="F8" s="164">
        <v>3</v>
      </c>
      <c r="G8" s="161" t="s">
        <v>2</v>
      </c>
      <c r="H8" s="164">
        <v>80</v>
      </c>
      <c r="J8" s="160">
        <v>3</v>
      </c>
      <c r="K8" s="160" t="s">
        <v>65</v>
      </c>
      <c r="L8" s="160">
        <v>0</v>
      </c>
      <c r="M8" s="160">
        <v>0</v>
      </c>
    </row>
    <row r="9" spans="2:13" ht="16.5" thickTop="1" x14ac:dyDescent="0.25">
      <c r="B9" s="164">
        <v>4</v>
      </c>
      <c r="C9" s="161" t="s">
        <v>14</v>
      </c>
      <c r="D9" s="164">
        <v>65</v>
      </c>
      <c r="F9" s="164">
        <v>4</v>
      </c>
      <c r="G9" s="161" t="s">
        <v>99</v>
      </c>
      <c r="H9" s="164">
        <v>80</v>
      </c>
    </row>
    <row r="10" spans="2:13" ht="16.5" thickBot="1" x14ac:dyDescent="0.3">
      <c r="B10" s="164">
        <v>5</v>
      </c>
      <c r="C10" s="161" t="s">
        <v>15</v>
      </c>
      <c r="D10" s="164">
        <v>40</v>
      </c>
      <c r="F10" s="164">
        <v>5</v>
      </c>
      <c r="G10" s="161" t="s">
        <v>14</v>
      </c>
      <c r="H10" s="164">
        <v>65</v>
      </c>
      <c r="J10" s="162" t="s">
        <v>88</v>
      </c>
      <c r="K10" s="160"/>
    </row>
    <row r="11" spans="2:13" ht="17.25" thickTop="1" thickBot="1" x14ac:dyDescent="0.3">
      <c r="B11" s="163">
        <v>6</v>
      </c>
      <c r="C11" s="160" t="s">
        <v>16</v>
      </c>
      <c r="D11" s="163">
        <v>15</v>
      </c>
      <c r="F11" s="164">
        <v>6</v>
      </c>
      <c r="G11" s="161" t="s">
        <v>15</v>
      </c>
      <c r="H11" s="164">
        <v>40</v>
      </c>
      <c r="J11" s="160"/>
      <c r="K11" s="160" t="s">
        <v>91</v>
      </c>
    </row>
    <row r="12" spans="2:13" ht="17.25" thickTop="1" thickBot="1" x14ac:dyDescent="0.3">
      <c r="F12" s="163">
        <v>7</v>
      </c>
      <c r="G12" s="160" t="s">
        <v>16</v>
      </c>
      <c r="H12" s="163">
        <v>15</v>
      </c>
      <c r="J12" s="161">
        <v>0</v>
      </c>
      <c r="K12" s="161" t="s">
        <v>89</v>
      </c>
    </row>
    <row r="13" spans="2:13" ht="16.5" thickTop="1" x14ac:dyDescent="0.25">
      <c r="J13" s="161">
        <v>1</v>
      </c>
      <c r="K13" s="161" t="s">
        <v>90</v>
      </c>
    </row>
    <row r="14" spans="2:13" ht="16.5" thickBot="1" x14ac:dyDescent="0.3">
      <c r="B14" s="159" t="s">
        <v>30</v>
      </c>
      <c r="C14" s="160"/>
      <c r="D14" s="163"/>
      <c r="F14" s="159" t="s">
        <v>31</v>
      </c>
      <c r="G14" s="160"/>
      <c r="H14" s="163"/>
      <c r="J14" s="160">
        <v>2</v>
      </c>
      <c r="K14" s="160" t="s">
        <v>51</v>
      </c>
    </row>
    <row r="15" spans="2:13" ht="17.25" thickTop="1" thickBot="1" x14ac:dyDescent="0.3">
      <c r="B15" s="163"/>
      <c r="C15" s="160" t="s">
        <v>10</v>
      </c>
      <c r="D15" s="163" t="s">
        <v>9</v>
      </c>
      <c r="F15" s="163"/>
      <c r="G15" s="167" t="s">
        <v>5</v>
      </c>
      <c r="H15" s="163" t="s">
        <v>9</v>
      </c>
      <c r="J15" s="166"/>
      <c r="K15" s="166"/>
    </row>
    <row r="16" spans="2:13" ht="16.5" thickTop="1" x14ac:dyDescent="0.25">
      <c r="B16" s="164">
        <v>0</v>
      </c>
      <c r="C16" s="161" t="s">
        <v>37</v>
      </c>
      <c r="D16" s="164">
        <v>0</v>
      </c>
      <c r="F16" s="164">
        <v>0</v>
      </c>
      <c r="G16" s="161" t="s">
        <v>37</v>
      </c>
      <c r="H16" s="164">
        <v>0</v>
      </c>
    </row>
    <row r="17" spans="2:8" x14ac:dyDescent="0.25">
      <c r="B17" s="164">
        <v>1</v>
      </c>
      <c r="C17" s="161" t="s">
        <v>22</v>
      </c>
      <c r="D17" s="164">
        <v>90</v>
      </c>
      <c r="F17" s="164">
        <v>1</v>
      </c>
      <c r="G17" s="161" t="s">
        <v>27</v>
      </c>
      <c r="H17" s="164">
        <v>15</v>
      </c>
    </row>
    <row r="18" spans="2:8" x14ac:dyDescent="0.25">
      <c r="B18" s="164">
        <v>2</v>
      </c>
      <c r="C18" s="161" t="s">
        <v>4</v>
      </c>
      <c r="D18" s="164">
        <v>80</v>
      </c>
      <c r="F18" s="164">
        <v>2</v>
      </c>
      <c r="G18" s="161" t="s">
        <v>23</v>
      </c>
      <c r="H18" s="164">
        <v>75</v>
      </c>
    </row>
    <row r="19" spans="2:8" x14ac:dyDescent="0.25">
      <c r="B19" s="164">
        <v>3</v>
      </c>
      <c r="C19" s="161" t="s">
        <v>3</v>
      </c>
      <c r="D19" s="164">
        <v>65</v>
      </c>
      <c r="F19" s="164">
        <v>3</v>
      </c>
      <c r="G19" s="161" t="s">
        <v>26</v>
      </c>
      <c r="H19" s="164">
        <v>65</v>
      </c>
    </row>
    <row r="20" spans="2:8" x14ac:dyDescent="0.25">
      <c r="B20" s="164">
        <v>4</v>
      </c>
      <c r="C20" s="161" t="s">
        <v>21</v>
      </c>
      <c r="D20" s="164">
        <v>60</v>
      </c>
      <c r="F20" s="164">
        <v>4</v>
      </c>
      <c r="G20" s="161" t="s">
        <v>25</v>
      </c>
      <c r="H20" s="164">
        <v>40</v>
      </c>
    </row>
    <row r="21" spans="2:8" ht="16.5" thickBot="1" x14ac:dyDescent="0.3">
      <c r="B21" s="163">
        <v>5</v>
      </c>
      <c r="C21" s="160" t="s">
        <v>11</v>
      </c>
      <c r="D21" s="163">
        <v>40</v>
      </c>
      <c r="F21" s="164">
        <v>5</v>
      </c>
      <c r="G21" s="161" t="s">
        <v>24</v>
      </c>
      <c r="H21" s="164">
        <v>15</v>
      </c>
    </row>
    <row r="22" spans="2:8" ht="16.5" thickTop="1" x14ac:dyDescent="0.25">
      <c r="F22" s="164">
        <v>6</v>
      </c>
      <c r="G22" s="161" t="s">
        <v>12</v>
      </c>
      <c r="H22" s="164">
        <v>60</v>
      </c>
    </row>
    <row r="23" spans="2:8" x14ac:dyDescent="0.25">
      <c r="F23" s="164">
        <v>7</v>
      </c>
      <c r="G23" s="161" t="s">
        <v>0</v>
      </c>
      <c r="H23" s="164">
        <v>80</v>
      </c>
    </row>
    <row r="24" spans="2:8" x14ac:dyDescent="0.25">
      <c r="F24" s="170">
        <v>8</v>
      </c>
      <c r="G24" s="166" t="s">
        <v>7</v>
      </c>
      <c r="H24" s="170">
        <v>90</v>
      </c>
    </row>
    <row r="25" spans="2:8" x14ac:dyDescent="0.25">
      <c r="F25" s="170">
        <v>9</v>
      </c>
      <c r="G25" s="166" t="s">
        <v>8</v>
      </c>
      <c r="H25" s="170">
        <v>70</v>
      </c>
    </row>
    <row r="26" spans="2:8" ht="16.5" thickBot="1" x14ac:dyDescent="0.3">
      <c r="F26" s="163">
        <v>10</v>
      </c>
      <c r="G26" s="160" t="s">
        <v>177</v>
      </c>
      <c r="H26" s="163">
        <v>90</v>
      </c>
    </row>
    <row r="27" spans="2:8" ht="16.5" thickTop="1" x14ac:dyDescent="0.25">
      <c r="F27" s="164"/>
      <c r="H27" s="164"/>
    </row>
    <row r="29" spans="2:8" ht="16.5" thickBot="1" x14ac:dyDescent="0.3">
      <c r="B29" s="159" t="s">
        <v>32</v>
      </c>
      <c r="C29" s="160"/>
      <c r="D29" s="163"/>
      <c r="F29" s="159" t="s">
        <v>33</v>
      </c>
      <c r="G29" s="160"/>
      <c r="H29" s="163"/>
    </row>
    <row r="30" spans="2:8" ht="17.25" thickTop="1" thickBot="1" x14ac:dyDescent="0.3">
      <c r="B30" s="163"/>
      <c r="C30" s="167" t="s">
        <v>6</v>
      </c>
      <c r="D30" s="163" t="s">
        <v>9</v>
      </c>
      <c r="F30" s="163"/>
      <c r="G30" s="167" t="s">
        <v>34</v>
      </c>
      <c r="H30" s="163" t="s">
        <v>9</v>
      </c>
    </row>
    <row r="31" spans="2:8" ht="16.5" thickTop="1" x14ac:dyDescent="0.25">
      <c r="B31" s="164">
        <v>1</v>
      </c>
      <c r="C31" s="161" t="s">
        <v>18</v>
      </c>
      <c r="D31" s="164">
        <v>95</v>
      </c>
      <c r="F31" s="164">
        <v>1</v>
      </c>
      <c r="G31" s="161" t="s">
        <v>18</v>
      </c>
      <c r="H31" s="164">
        <v>95</v>
      </c>
    </row>
    <row r="32" spans="2:8" x14ac:dyDescent="0.25">
      <c r="B32" s="164">
        <v>2</v>
      </c>
      <c r="C32" s="161" t="s">
        <v>68</v>
      </c>
      <c r="D32" s="164">
        <v>90</v>
      </c>
      <c r="F32" s="164">
        <v>2</v>
      </c>
      <c r="G32" s="161" t="s">
        <v>68</v>
      </c>
      <c r="H32" s="164">
        <v>90</v>
      </c>
    </row>
    <row r="33" spans="2:8" x14ac:dyDescent="0.25">
      <c r="B33" s="164">
        <v>3</v>
      </c>
      <c r="C33" s="161" t="s">
        <v>69</v>
      </c>
      <c r="D33" s="164">
        <v>80</v>
      </c>
      <c r="F33" s="164">
        <v>3</v>
      </c>
      <c r="G33" s="161" t="s">
        <v>69</v>
      </c>
      <c r="H33" s="164">
        <v>80</v>
      </c>
    </row>
    <row r="34" spans="2:8" x14ac:dyDescent="0.25">
      <c r="B34" s="164">
        <v>4</v>
      </c>
      <c r="C34" s="161" t="s">
        <v>100</v>
      </c>
      <c r="D34" s="164">
        <v>80</v>
      </c>
      <c r="F34" s="164">
        <v>4</v>
      </c>
      <c r="G34" s="161" t="s">
        <v>100</v>
      </c>
      <c r="H34" s="164">
        <v>80</v>
      </c>
    </row>
    <row r="35" spans="2:8" x14ac:dyDescent="0.25">
      <c r="B35" s="164">
        <v>5</v>
      </c>
      <c r="C35" s="161" t="s">
        <v>70</v>
      </c>
      <c r="D35" s="164">
        <v>65</v>
      </c>
      <c r="F35" s="164">
        <v>5</v>
      </c>
      <c r="G35" s="161" t="s">
        <v>70</v>
      </c>
      <c r="H35" s="164">
        <v>65</v>
      </c>
    </row>
    <row r="36" spans="2:8" x14ac:dyDescent="0.25">
      <c r="B36" s="164">
        <v>6</v>
      </c>
      <c r="C36" s="161" t="s">
        <v>71</v>
      </c>
      <c r="D36" s="164">
        <v>40</v>
      </c>
      <c r="F36" s="164">
        <v>6</v>
      </c>
      <c r="G36" s="161" t="s">
        <v>71</v>
      </c>
      <c r="H36" s="164">
        <v>40</v>
      </c>
    </row>
    <row r="37" spans="2:8" x14ac:dyDescent="0.25">
      <c r="B37" s="164">
        <v>7</v>
      </c>
      <c r="C37" s="161" t="s">
        <v>72</v>
      </c>
      <c r="D37" s="164">
        <v>15</v>
      </c>
      <c r="F37" s="164">
        <v>7</v>
      </c>
      <c r="G37" s="161" t="s">
        <v>72</v>
      </c>
      <c r="H37" s="164">
        <v>15</v>
      </c>
    </row>
    <row r="38" spans="2:8" x14ac:dyDescent="0.25">
      <c r="B38" s="164">
        <v>8</v>
      </c>
      <c r="C38" s="161" t="s">
        <v>73</v>
      </c>
      <c r="D38" s="164">
        <v>90</v>
      </c>
      <c r="F38" s="164">
        <v>8</v>
      </c>
      <c r="G38" s="161" t="s">
        <v>73</v>
      </c>
      <c r="H38" s="164">
        <v>90</v>
      </c>
    </row>
    <row r="39" spans="2:8" x14ac:dyDescent="0.25">
      <c r="B39" s="164">
        <v>9</v>
      </c>
      <c r="C39" s="161" t="s">
        <v>74</v>
      </c>
      <c r="D39" s="164">
        <v>80</v>
      </c>
      <c r="F39" s="164">
        <v>9</v>
      </c>
      <c r="G39" s="161" t="s">
        <v>74</v>
      </c>
      <c r="H39" s="164">
        <v>80</v>
      </c>
    </row>
    <row r="40" spans="2:8" x14ac:dyDescent="0.25">
      <c r="B40" s="164">
        <v>10</v>
      </c>
      <c r="C40" s="161" t="s">
        <v>101</v>
      </c>
      <c r="D40" s="164">
        <v>80</v>
      </c>
      <c r="F40" s="164">
        <v>10</v>
      </c>
      <c r="G40" s="161" t="s">
        <v>101</v>
      </c>
      <c r="H40" s="164">
        <v>80</v>
      </c>
    </row>
    <row r="41" spans="2:8" x14ac:dyDescent="0.25">
      <c r="B41" s="164">
        <v>11</v>
      </c>
      <c r="C41" s="161" t="s">
        <v>75</v>
      </c>
      <c r="D41" s="164">
        <v>65</v>
      </c>
      <c r="F41" s="164">
        <v>11</v>
      </c>
      <c r="G41" s="161" t="s">
        <v>75</v>
      </c>
      <c r="H41" s="164">
        <v>65</v>
      </c>
    </row>
    <row r="42" spans="2:8" x14ac:dyDescent="0.25">
      <c r="B42" s="164">
        <v>12</v>
      </c>
      <c r="C42" s="161" t="s">
        <v>76</v>
      </c>
      <c r="D42" s="164">
        <v>40</v>
      </c>
      <c r="F42" s="164">
        <v>12</v>
      </c>
      <c r="G42" s="161" t="s">
        <v>76</v>
      </c>
      <c r="H42" s="164">
        <v>40</v>
      </c>
    </row>
    <row r="43" spans="2:8" x14ac:dyDescent="0.25">
      <c r="B43" s="168">
        <v>13</v>
      </c>
      <c r="C43" s="169" t="s">
        <v>77</v>
      </c>
      <c r="D43" s="164">
        <v>15</v>
      </c>
      <c r="F43" s="168">
        <v>13</v>
      </c>
      <c r="G43" s="169" t="s">
        <v>77</v>
      </c>
      <c r="H43" s="168">
        <v>15</v>
      </c>
    </row>
    <row r="44" spans="2:8" x14ac:dyDescent="0.25">
      <c r="B44" s="164">
        <v>14</v>
      </c>
      <c r="C44" s="166" t="s">
        <v>22</v>
      </c>
      <c r="D44" s="170">
        <v>90</v>
      </c>
      <c r="F44" s="170">
        <v>14</v>
      </c>
      <c r="G44" s="166" t="s">
        <v>22</v>
      </c>
      <c r="H44" s="170">
        <v>90</v>
      </c>
    </row>
    <row r="45" spans="2:8" x14ac:dyDescent="0.25">
      <c r="B45" s="164">
        <v>15</v>
      </c>
      <c r="C45" s="161" t="s">
        <v>4</v>
      </c>
      <c r="D45" s="164">
        <v>80</v>
      </c>
      <c r="F45" s="164">
        <v>15</v>
      </c>
      <c r="G45" s="161" t="s">
        <v>4</v>
      </c>
      <c r="H45" s="164">
        <v>80</v>
      </c>
    </row>
    <row r="46" spans="2:8" x14ac:dyDescent="0.25">
      <c r="B46" s="164">
        <v>16</v>
      </c>
      <c r="C46" s="161" t="s">
        <v>3</v>
      </c>
      <c r="D46" s="164">
        <v>65</v>
      </c>
      <c r="F46" s="164">
        <v>16</v>
      </c>
      <c r="G46" s="161" t="s">
        <v>3</v>
      </c>
      <c r="H46" s="164">
        <v>65</v>
      </c>
    </row>
    <row r="47" spans="2:8" x14ac:dyDescent="0.25">
      <c r="B47" s="164">
        <v>17</v>
      </c>
      <c r="C47" s="161" t="s">
        <v>21</v>
      </c>
      <c r="D47" s="164">
        <v>60</v>
      </c>
      <c r="F47" s="164">
        <v>17</v>
      </c>
      <c r="G47" s="161" t="s">
        <v>21</v>
      </c>
      <c r="H47" s="164">
        <v>60</v>
      </c>
    </row>
    <row r="48" spans="2:8" x14ac:dyDescent="0.25">
      <c r="B48" s="168">
        <v>18</v>
      </c>
      <c r="C48" s="169" t="s">
        <v>11</v>
      </c>
      <c r="D48" s="168">
        <v>40</v>
      </c>
      <c r="F48" s="168">
        <v>18</v>
      </c>
      <c r="G48" s="169" t="s">
        <v>11</v>
      </c>
      <c r="H48" s="168">
        <v>40</v>
      </c>
    </row>
    <row r="49" spans="2:8" x14ac:dyDescent="0.25">
      <c r="B49" s="164">
        <v>19</v>
      </c>
      <c r="C49" s="161" t="s">
        <v>23</v>
      </c>
      <c r="D49" s="164">
        <v>75</v>
      </c>
      <c r="F49" s="164">
        <v>19</v>
      </c>
      <c r="G49" s="161" t="s">
        <v>23</v>
      </c>
      <c r="H49" s="164">
        <v>75</v>
      </c>
    </row>
    <row r="50" spans="2:8" x14ac:dyDescent="0.25">
      <c r="B50" s="164">
        <v>20</v>
      </c>
      <c r="C50" s="161" t="s">
        <v>26</v>
      </c>
      <c r="D50" s="164">
        <v>65</v>
      </c>
      <c r="F50" s="164">
        <v>20</v>
      </c>
      <c r="G50" s="161" t="s">
        <v>26</v>
      </c>
      <c r="H50" s="164">
        <v>65</v>
      </c>
    </row>
    <row r="51" spans="2:8" x14ac:dyDescent="0.25">
      <c r="B51" s="164">
        <v>21</v>
      </c>
      <c r="C51" s="161" t="s">
        <v>25</v>
      </c>
      <c r="D51" s="164">
        <v>40</v>
      </c>
      <c r="F51" s="164">
        <v>21</v>
      </c>
      <c r="G51" s="161" t="s">
        <v>25</v>
      </c>
      <c r="H51" s="164">
        <v>40</v>
      </c>
    </row>
    <row r="52" spans="2:8" x14ac:dyDescent="0.25">
      <c r="B52" s="164">
        <v>22</v>
      </c>
      <c r="C52" s="161" t="s">
        <v>24</v>
      </c>
      <c r="D52" s="164">
        <v>20</v>
      </c>
      <c r="F52" s="164">
        <v>22</v>
      </c>
      <c r="G52" s="161" t="s">
        <v>24</v>
      </c>
      <c r="H52" s="164">
        <v>15</v>
      </c>
    </row>
    <row r="53" spans="2:8" x14ac:dyDescent="0.25">
      <c r="B53" s="164">
        <v>23</v>
      </c>
      <c r="C53" s="161" t="s">
        <v>12</v>
      </c>
      <c r="D53" s="164">
        <v>60</v>
      </c>
      <c r="F53" s="164">
        <v>23</v>
      </c>
      <c r="G53" s="161" t="s">
        <v>12</v>
      </c>
      <c r="H53" s="164">
        <v>60</v>
      </c>
    </row>
    <row r="54" spans="2:8" x14ac:dyDescent="0.25">
      <c r="B54" s="164">
        <v>24</v>
      </c>
      <c r="C54" s="161" t="s">
        <v>0</v>
      </c>
      <c r="D54" s="164">
        <v>80</v>
      </c>
      <c r="F54" s="164">
        <v>24</v>
      </c>
      <c r="G54" s="161" t="s">
        <v>0</v>
      </c>
      <c r="H54" s="164">
        <v>80</v>
      </c>
    </row>
    <row r="55" spans="2:8" x14ac:dyDescent="0.25">
      <c r="B55" s="164">
        <v>25</v>
      </c>
      <c r="C55" s="161" t="s">
        <v>7</v>
      </c>
      <c r="D55" s="164">
        <v>90</v>
      </c>
      <c r="F55" s="164">
        <v>25</v>
      </c>
      <c r="G55" s="161" t="s">
        <v>7</v>
      </c>
      <c r="H55" s="164">
        <v>90</v>
      </c>
    </row>
    <row r="56" spans="2:8" x14ac:dyDescent="0.25">
      <c r="B56" s="168">
        <v>26</v>
      </c>
      <c r="C56" s="169" t="s">
        <v>8</v>
      </c>
      <c r="D56" s="168">
        <v>70</v>
      </c>
      <c r="F56" s="168">
        <v>26</v>
      </c>
      <c r="G56" s="169" t="s">
        <v>8</v>
      </c>
      <c r="H56" s="168">
        <v>70</v>
      </c>
    </row>
    <row r="57" spans="2:8" x14ac:dyDescent="0.25">
      <c r="B57" s="164">
        <v>27</v>
      </c>
      <c r="C57" s="161" t="s">
        <v>20</v>
      </c>
      <c r="D57" s="164">
        <v>15</v>
      </c>
      <c r="F57" s="164">
        <v>27</v>
      </c>
      <c r="G57" s="161" t="s">
        <v>20</v>
      </c>
      <c r="H57" s="164">
        <v>15</v>
      </c>
    </row>
    <row r="58" spans="2:8" ht="16.5" thickBot="1" x14ac:dyDescent="0.3">
      <c r="B58" s="163">
        <v>28</v>
      </c>
      <c r="C58" s="160" t="s">
        <v>1</v>
      </c>
      <c r="D58" s="163">
        <v>50</v>
      </c>
      <c r="F58" s="163">
        <v>28</v>
      </c>
      <c r="G58" s="160" t="s">
        <v>1</v>
      </c>
      <c r="H58" s="163">
        <v>50</v>
      </c>
    </row>
    <row r="59" spans="2:8" ht="16.5" thickTop="1" x14ac:dyDescent="0.25"/>
  </sheetData>
  <sheetProtection algorithmName="SHA-512" hashValue="VzFWC0alZbqUERbpYcPTUo8tcix4RJ1khf8UhnD5UkDJs+A1PkIXsdxVI5HmGsoG4eof0TJ8WxmCZydPuZa2yQ==" saltValue="EDp2CIFB44sDXQSNuKMNZg==" spinCount="100000" sheet="1" selectLockedCells="1" selectUnlockedCells="1"/>
  <pageMargins left="0.7" right="0.7" top="0.75" bottom="0.75" header="0.3" footer="0.3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13</vt:i4>
      </vt:variant>
    </vt:vector>
  </HeadingPairs>
  <TitlesOfParts>
    <vt:vector size="17" baseType="lpstr">
      <vt:lpstr>Composante EP - Saisie</vt:lpstr>
      <vt:lpstr>EP et EU - Saisie</vt:lpstr>
      <vt:lpstr>UR</vt:lpstr>
      <vt:lpstr>Feuil1</vt:lpstr>
      <vt:lpstr>EURaccRP</vt:lpstr>
      <vt:lpstr>'Composante EP - Saisie'!Impression_des_titres</vt:lpstr>
      <vt:lpstr>ListeA</vt:lpstr>
      <vt:lpstr>ListeB</vt:lpstr>
      <vt:lpstr>ListeC</vt:lpstr>
      <vt:lpstr>ListeD</vt:lpstr>
      <vt:lpstr>ListeF</vt:lpstr>
      <vt:lpstr>TaxeEP</vt:lpstr>
      <vt:lpstr>TaxeEU</vt:lpstr>
      <vt:lpstr>TypeProjet</vt:lpstr>
      <vt:lpstr>'Composante EP - Saisie'!Zone_d_impression</vt:lpstr>
      <vt:lpstr>'EP et EU - Saisie'!Zone_d_impression</vt:lpstr>
      <vt:lpstr>Feuil1!Zone_d_impression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Martignago Yvan (DIM)</dc:creator>
  <cp:lastModifiedBy>Zutter Sébastien (DT)</cp:lastModifiedBy>
  <cp:lastPrinted>2020-06-12T13:49:12Z</cp:lastPrinted>
  <dcterms:created xsi:type="dcterms:W3CDTF">2014-09-22T09:41:24Z</dcterms:created>
  <dcterms:modified xsi:type="dcterms:W3CDTF">2021-08-24T13:20:25Z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2035429631</vt:i4>
  </property>
  <property fmtid="{D5CDD505-2E9C-101B-9397-08002B2CF9AE}" pid="3" name="_NewReviewCycle">
    <vt:lpwstr/>
  </property>
  <property fmtid="{D5CDD505-2E9C-101B-9397-08002B2CF9AE}" pid="4" name="_EmailSubject">
    <vt:lpwstr>Documents à télécharger sur ge.ch</vt:lpwstr>
  </property>
  <property fmtid="{D5CDD505-2E9C-101B-9397-08002B2CF9AE}" pid="5" name="_AuthorEmail">
    <vt:lpwstr>sebastien.zutter@etat.ge.ch</vt:lpwstr>
  </property>
  <property fmtid="{D5CDD505-2E9C-101B-9397-08002B2CF9AE}" pid="6" name="_AuthorEmailDisplayName">
    <vt:lpwstr>Zutter Sébastien (DT)</vt:lpwstr>
  </property>
</Properties>
</file>