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Mes_Documents\Calculs\"/>
    </mc:Choice>
  </mc:AlternateContent>
  <bookViews>
    <workbookView xWindow="0" yWindow="60" windowWidth="23040" windowHeight="9345"/>
  </bookViews>
  <sheets>
    <sheet name="Composante EP - Saisie Actuel" sheetId="2" r:id="rId1"/>
    <sheet name="Composante EP - Saisie Projet" sheetId="5" r:id="rId2"/>
    <sheet name="EP et EU - Saisie" sheetId="4" r:id="rId3"/>
    <sheet name="UR Actuel" sheetId="7" r:id="rId4"/>
    <sheet name="UR Projet" sheetId="6" r:id="rId5"/>
    <sheet name="Feuil1" sheetId="1" state="hidden" r:id="rId6"/>
  </sheets>
  <externalReferences>
    <externalReference r:id="rId7"/>
  </externalReferences>
  <definedNames>
    <definedName name="EURaccRP" localSheetId="3">'[1]EP et EU - Saisie'!$E$35</definedName>
    <definedName name="EURaccRP" localSheetId="4">'[1]EP et EU - Saisie'!$E$35</definedName>
    <definedName name="EURaccRP">'EP et EU - Saisie'!$E$55</definedName>
    <definedName name="_xlnm.Print_Titles" localSheetId="2">'EP et EU - Saisie'!$1:$5</definedName>
    <definedName name="ListeA" localSheetId="3">[1]Feuil1!$C$5:$C$11</definedName>
    <definedName name="ListeA" localSheetId="4">[1]Feuil1!$C$5:$C$11</definedName>
    <definedName name="ListeA">Feuil1!$C$5:$C$11</definedName>
    <definedName name="ListeB" localSheetId="3">[1]Feuil1!$G$5:$G$12</definedName>
    <definedName name="ListeB" localSheetId="4">[1]Feuil1!$G$5:$G$12</definedName>
    <definedName name="ListeB">Feuil1!$G$5:$G$12</definedName>
    <definedName name="ListeC" localSheetId="3">[1]Feuil1!$C$16:$C$21</definedName>
    <definedName name="ListeC" localSheetId="4">[1]Feuil1!$C$16:$C$21</definedName>
    <definedName name="ListeC">Feuil1!$C$16:$C$21</definedName>
    <definedName name="ListeD" localSheetId="3">[1]Feuil1!$G$16:$G$25</definedName>
    <definedName name="ListeD" localSheetId="4">[1]Feuil1!$G$16:$G$25</definedName>
    <definedName name="ListeD">Feuil1!$G$16:$G$27</definedName>
    <definedName name="ListeF" localSheetId="3">[1]Feuil1!$K$5:$K$7</definedName>
    <definedName name="ListeF" localSheetId="4">[1]Feuil1!$K$5:$K$7</definedName>
    <definedName name="ListeF">Feuil1!$K$5:$K$8</definedName>
    <definedName name="ListeH">Feuil1!$J$19:$J$21</definedName>
    <definedName name="TaxeEP" localSheetId="3">'[1]EP et EU - Saisie'!$I$31</definedName>
    <definedName name="TaxeEP" localSheetId="4">'[1]EP et EU - Saisie'!$I$31</definedName>
    <definedName name="TaxeEP">'EP et EU - Saisie'!$C$76:$D$76</definedName>
    <definedName name="TaxeEP_Actuel">'EP et EU - Saisie'!$I$33</definedName>
    <definedName name="TaxeEP_Projet">'EP et EU - Saisie'!$I$48</definedName>
    <definedName name="TaxeEU" localSheetId="3">'[1]EP et EU - Saisie'!$I$43</definedName>
    <definedName name="TaxeEU" localSheetId="4">'[1]EP et EU - Saisie'!$I$43</definedName>
    <definedName name="TaxeEU">'EP et EU - Saisie'!$C$75:$D$75</definedName>
    <definedName name="TypeProjet">'Composante EP - Saisie Actuel'!$F$9</definedName>
    <definedName name="_xlnm.Print_Area" localSheetId="0">'Composante EP - Saisie Actuel'!$A$1:$H$65</definedName>
    <definedName name="_xlnm.Print_Area" localSheetId="1">'Composante EP - Saisie Projet'!$A$1:$H$65</definedName>
    <definedName name="_xlnm.Print_Area" localSheetId="2">'EP et EU - Saisie'!$A$1:$I$104</definedName>
    <definedName name="_xlnm.Print_Area" localSheetId="5">Feuil1!$B$2:$M$58</definedName>
    <definedName name="_xlnm.Print_Area" localSheetId="3">'UR Actuel'!$A$1:$N$38</definedName>
    <definedName name="_xlnm.Print_Area" localSheetId="4">'UR Projet'!$A$1:$N$38</definedName>
  </definedNames>
  <calcPr calcId="162913"/>
</workbook>
</file>

<file path=xl/calcChain.xml><?xml version="1.0" encoding="utf-8"?>
<calcChain xmlns="http://schemas.openxmlformats.org/spreadsheetml/2006/main">
  <c r="M6" i="6" l="1"/>
  <c r="M6" i="7"/>
  <c r="H67" i="4" l="1"/>
  <c r="H65" i="4"/>
  <c r="H64" i="4"/>
  <c r="C13" i="2" l="1"/>
  <c r="F9" i="5"/>
  <c r="C13" i="5" s="1"/>
  <c r="G6" i="5"/>
  <c r="D17" i="2" l="1"/>
  <c r="D18" i="2"/>
  <c r="D20" i="2"/>
  <c r="D19" i="2"/>
  <c r="D18" i="5" l="1"/>
  <c r="I6" i="4" l="1"/>
  <c r="B56" i="4" l="1"/>
  <c r="B57" i="4"/>
  <c r="B60" i="4"/>
  <c r="B58" i="4"/>
  <c r="B59" i="4"/>
  <c r="M33" i="7"/>
  <c r="N33" i="7" s="1"/>
  <c r="L33" i="7"/>
  <c r="M32" i="7"/>
  <c r="L32" i="7"/>
  <c r="M30" i="7"/>
  <c r="L30" i="7"/>
  <c r="N30" i="7" s="1"/>
  <c r="M29" i="7"/>
  <c r="L29" i="7"/>
  <c r="N29" i="7" s="1"/>
  <c r="M28" i="7"/>
  <c r="L28" i="7"/>
  <c r="N28" i="7" s="1"/>
  <c r="M27" i="7"/>
  <c r="L27" i="7"/>
  <c r="M26" i="7"/>
  <c r="L26" i="7"/>
  <c r="M25" i="7"/>
  <c r="N25" i="7" s="1"/>
  <c r="L25" i="7"/>
  <c r="N24" i="7"/>
  <c r="M24" i="7"/>
  <c r="L24" i="7"/>
  <c r="M23" i="7"/>
  <c r="L23" i="7"/>
  <c r="N23" i="7" s="1"/>
  <c r="M22" i="7"/>
  <c r="L22" i="7"/>
  <c r="N22" i="7" s="1"/>
  <c r="M21" i="7"/>
  <c r="L21" i="7"/>
  <c r="N21" i="7" s="1"/>
  <c r="M20" i="7"/>
  <c r="N20" i="7" s="1"/>
  <c r="L20" i="7"/>
  <c r="M19" i="7"/>
  <c r="L19" i="7"/>
  <c r="N19" i="7" s="1"/>
  <c r="M18" i="7"/>
  <c r="L18" i="7"/>
  <c r="M17" i="7"/>
  <c r="N17" i="7" s="1"/>
  <c r="L17" i="7"/>
  <c r="M16" i="7"/>
  <c r="N16" i="7" s="1"/>
  <c r="L16" i="7"/>
  <c r="M15" i="7"/>
  <c r="L15" i="7"/>
  <c r="N15" i="7" s="1"/>
  <c r="M14" i="7"/>
  <c r="L14" i="7"/>
  <c r="N14" i="7" s="1"/>
  <c r="N18" i="7" l="1"/>
  <c r="N27" i="7"/>
  <c r="N32" i="7"/>
  <c r="N26" i="7"/>
  <c r="G17" i="4"/>
  <c r="G18" i="4" s="1"/>
  <c r="D17" i="4"/>
  <c r="D18" i="4" s="1"/>
  <c r="N34" i="7" l="1"/>
  <c r="C66" i="4" s="1"/>
  <c r="H66" i="4" s="1"/>
  <c r="G41" i="4"/>
  <c r="G26" i="4"/>
  <c r="G28" i="4"/>
  <c r="G30" i="4"/>
  <c r="G45" i="4"/>
  <c r="M33" i="6"/>
  <c r="L33" i="6"/>
  <c r="M32" i="6"/>
  <c r="L32" i="6"/>
  <c r="M30" i="6"/>
  <c r="L30" i="6"/>
  <c r="M29" i="6"/>
  <c r="L29" i="6"/>
  <c r="M28" i="6"/>
  <c r="L28" i="6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N18" i="6" s="1"/>
  <c r="M17" i="6"/>
  <c r="N17" i="6" s="1"/>
  <c r="L17" i="6"/>
  <c r="M16" i="6"/>
  <c r="L16" i="6"/>
  <c r="M15" i="6"/>
  <c r="L15" i="6"/>
  <c r="M14" i="6"/>
  <c r="L14" i="6"/>
  <c r="N14" i="6" s="1"/>
  <c r="N26" i="6" l="1"/>
  <c r="G43" i="4"/>
  <c r="N16" i="6"/>
  <c r="N24" i="6"/>
  <c r="N28" i="6"/>
  <c r="N19" i="6"/>
  <c r="N21" i="6"/>
  <c r="N25" i="6"/>
  <c r="N27" i="6"/>
  <c r="N29" i="6"/>
  <c r="N33" i="6"/>
  <c r="N15" i="6"/>
  <c r="N22" i="6"/>
  <c r="N23" i="6"/>
  <c r="N30" i="6"/>
  <c r="N20" i="6"/>
  <c r="N32" i="6"/>
  <c r="N34" i="6" l="1"/>
  <c r="D66" i="4" s="1"/>
  <c r="I66" i="4" s="1"/>
  <c r="I67" i="4"/>
  <c r="I65" i="4"/>
  <c r="I64" i="4"/>
  <c r="H68" i="4" l="1"/>
  <c r="I31" i="4"/>
  <c r="E58" i="5" l="1"/>
  <c r="L57" i="5"/>
  <c r="J57" i="5"/>
  <c r="I57" i="5"/>
  <c r="D57" i="5"/>
  <c r="F57" i="5" s="1"/>
  <c r="K57" i="5" s="1"/>
  <c r="L56" i="5"/>
  <c r="J56" i="5"/>
  <c r="I56" i="5"/>
  <c r="D56" i="5"/>
  <c r="F56" i="5" s="1"/>
  <c r="K56" i="5" s="1"/>
  <c r="L55" i="5"/>
  <c r="J55" i="5"/>
  <c r="I55" i="5"/>
  <c r="D55" i="5"/>
  <c r="F55" i="5" s="1"/>
  <c r="K55" i="5" s="1"/>
  <c r="L54" i="5"/>
  <c r="J54" i="5"/>
  <c r="I54" i="5"/>
  <c r="D54" i="5"/>
  <c r="F54" i="5" s="1"/>
  <c r="K54" i="5" s="1"/>
  <c r="L53" i="5"/>
  <c r="J53" i="5"/>
  <c r="I53" i="5"/>
  <c r="D53" i="5"/>
  <c r="F53" i="5" s="1"/>
  <c r="K53" i="5" s="1"/>
  <c r="L52" i="5"/>
  <c r="J52" i="5"/>
  <c r="I52" i="5"/>
  <c r="D52" i="5"/>
  <c r="F52" i="5" s="1"/>
  <c r="K52" i="5" s="1"/>
  <c r="L51" i="5"/>
  <c r="J51" i="5"/>
  <c r="I51" i="5"/>
  <c r="D51" i="5"/>
  <c r="F51" i="5" s="1"/>
  <c r="K51" i="5" s="1"/>
  <c r="L50" i="5"/>
  <c r="J50" i="5"/>
  <c r="I50" i="5"/>
  <c r="D50" i="5"/>
  <c r="F50" i="5" s="1"/>
  <c r="K50" i="5" s="1"/>
  <c r="L49" i="5"/>
  <c r="J49" i="5"/>
  <c r="I49" i="5"/>
  <c r="D49" i="5"/>
  <c r="F49" i="5" s="1"/>
  <c r="K49" i="5" s="1"/>
  <c r="J48" i="5"/>
  <c r="I48" i="5"/>
  <c r="D48" i="5"/>
  <c r="E44" i="5"/>
  <c r="L43" i="5"/>
  <c r="J43" i="5"/>
  <c r="I43" i="5"/>
  <c r="D43" i="5"/>
  <c r="F43" i="5" s="1"/>
  <c r="K43" i="5" s="1"/>
  <c r="L42" i="5"/>
  <c r="J42" i="5"/>
  <c r="I42" i="5"/>
  <c r="D42" i="5"/>
  <c r="F42" i="5" s="1"/>
  <c r="K42" i="5" s="1"/>
  <c r="L41" i="5"/>
  <c r="J41" i="5"/>
  <c r="I41" i="5"/>
  <c r="D41" i="5"/>
  <c r="F41" i="5" s="1"/>
  <c r="K41" i="5" s="1"/>
  <c r="L40" i="5"/>
  <c r="J40" i="5"/>
  <c r="I40" i="5"/>
  <c r="D40" i="5"/>
  <c r="F40" i="5" s="1"/>
  <c r="K40" i="5" s="1"/>
  <c r="L39" i="5"/>
  <c r="J39" i="5"/>
  <c r="I39" i="5"/>
  <c r="D39" i="5"/>
  <c r="F39" i="5" s="1"/>
  <c r="K39" i="5" s="1"/>
  <c r="L38" i="5"/>
  <c r="J38" i="5"/>
  <c r="I38" i="5"/>
  <c r="D38" i="5"/>
  <c r="F38" i="5" s="1"/>
  <c r="E34" i="5"/>
  <c r="L33" i="5"/>
  <c r="J33" i="5"/>
  <c r="I33" i="5"/>
  <c r="D33" i="5"/>
  <c r="F33" i="5" s="1"/>
  <c r="K33" i="5" s="1"/>
  <c r="L32" i="5"/>
  <c r="J32" i="5"/>
  <c r="I32" i="5"/>
  <c r="D32" i="5"/>
  <c r="F32" i="5" s="1"/>
  <c r="K32" i="5" s="1"/>
  <c r="L31" i="5"/>
  <c r="J31" i="5"/>
  <c r="I31" i="5"/>
  <c r="D31" i="5"/>
  <c r="F31" i="5" s="1"/>
  <c r="K31" i="5" s="1"/>
  <c r="L30" i="5"/>
  <c r="J30" i="5"/>
  <c r="I30" i="5"/>
  <c r="D30" i="5"/>
  <c r="F30" i="5" s="1"/>
  <c r="K30" i="5" s="1"/>
  <c r="L29" i="5"/>
  <c r="J29" i="5"/>
  <c r="I29" i="5"/>
  <c r="D29" i="5"/>
  <c r="F29" i="5" s="1"/>
  <c r="K29" i="5" s="1"/>
  <c r="L28" i="5"/>
  <c r="J28" i="5"/>
  <c r="I28" i="5"/>
  <c r="D28" i="5"/>
  <c r="F28" i="5" s="1"/>
  <c r="K28" i="5" s="1"/>
  <c r="L27" i="5"/>
  <c r="J27" i="5"/>
  <c r="I27" i="5"/>
  <c r="D27" i="5"/>
  <c r="E23" i="5"/>
  <c r="L22" i="5"/>
  <c r="J22" i="5"/>
  <c r="I22" i="5"/>
  <c r="D22" i="5"/>
  <c r="F22" i="5" s="1"/>
  <c r="K22" i="5" s="1"/>
  <c r="L21" i="5"/>
  <c r="J21" i="5"/>
  <c r="I21" i="5"/>
  <c r="D21" i="5"/>
  <c r="F21" i="5" s="1"/>
  <c r="K21" i="5" s="1"/>
  <c r="L20" i="5"/>
  <c r="J20" i="5"/>
  <c r="I20" i="5"/>
  <c r="D20" i="5"/>
  <c r="F20" i="5" s="1"/>
  <c r="K20" i="5" s="1"/>
  <c r="L19" i="5"/>
  <c r="J19" i="5"/>
  <c r="I19" i="5"/>
  <c r="D19" i="5"/>
  <c r="F19" i="5" s="1"/>
  <c r="K19" i="5" s="1"/>
  <c r="L18" i="5"/>
  <c r="J18" i="5"/>
  <c r="I18" i="5"/>
  <c r="F18" i="5"/>
  <c r="K18" i="5" s="1"/>
  <c r="L17" i="5"/>
  <c r="J17" i="5"/>
  <c r="I17" i="5"/>
  <c r="D17" i="5"/>
  <c r="J34" i="5" l="1"/>
  <c r="L34" i="5"/>
  <c r="I23" i="5"/>
  <c r="I58" i="5"/>
  <c r="C43" i="4"/>
  <c r="J58" i="5"/>
  <c r="J23" i="5"/>
  <c r="J44" i="5"/>
  <c r="I44" i="5"/>
  <c r="I34" i="5"/>
  <c r="F17" i="5"/>
  <c r="F23" i="5" s="1"/>
  <c r="D23" i="5" s="1"/>
  <c r="C39" i="4"/>
  <c r="C40" i="4"/>
  <c r="L44" i="5"/>
  <c r="F48" i="5"/>
  <c r="C45" i="4"/>
  <c r="C46" i="4"/>
  <c r="E45" i="4"/>
  <c r="F44" i="5"/>
  <c r="D44" i="5" s="1"/>
  <c r="F27" i="5"/>
  <c r="K27" i="5" s="1"/>
  <c r="E41" i="4" s="1"/>
  <c r="C41" i="4"/>
  <c r="C42" i="4"/>
  <c r="L23" i="5"/>
  <c r="K38" i="5"/>
  <c r="I68" i="4"/>
  <c r="I69" i="4" s="1"/>
  <c r="C75" i="4" s="1"/>
  <c r="F58" i="5" l="1"/>
  <c r="D58" i="5" s="1"/>
  <c r="L48" i="5"/>
  <c r="L58" i="5" s="1"/>
  <c r="F63" i="5" s="1"/>
  <c r="K17" i="5"/>
  <c r="K23" i="5" s="1"/>
  <c r="E40" i="4"/>
  <c r="H40" i="4" s="1"/>
  <c r="I40" i="4" s="1"/>
  <c r="E62" i="5"/>
  <c r="E63" i="5"/>
  <c r="F34" i="5"/>
  <c r="D34" i="5" s="1"/>
  <c r="K48" i="5"/>
  <c r="K58" i="5" s="1"/>
  <c r="K34" i="5"/>
  <c r="E42" i="4"/>
  <c r="K44" i="5"/>
  <c r="E43" i="4"/>
  <c r="I46" i="4"/>
  <c r="D63" i="5" l="1"/>
  <c r="E39" i="4"/>
  <c r="H39" i="4" s="1"/>
  <c r="I39" i="4" s="1"/>
  <c r="E46" i="4"/>
  <c r="E64" i="5"/>
  <c r="F62" i="5"/>
  <c r="D62" i="5" s="1"/>
  <c r="H41" i="4"/>
  <c r="I41" i="4" s="1"/>
  <c r="F64" i="5" l="1"/>
  <c r="D64" i="5" s="1"/>
  <c r="H42" i="4"/>
  <c r="I42" i="4" s="1"/>
  <c r="D22" i="2" l="1"/>
  <c r="F22" i="2" s="1"/>
  <c r="K22" i="2" s="1"/>
  <c r="D21" i="2"/>
  <c r="F21" i="2" s="1"/>
  <c r="K21" i="2" s="1"/>
  <c r="D33" i="2"/>
  <c r="F33" i="2" s="1"/>
  <c r="K33" i="2" s="1"/>
  <c r="D32" i="2"/>
  <c r="F32" i="2" s="1"/>
  <c r="K32" i="2" s="1"/>
  <c r="D31" i="2"/>
  <c r="F31" i="2" s="1"/>
  <c r="K31" i="2" s="1"/>
  <c r="D30" i="2"/>
  <c r="F30" i="2" s="1"/>
  <c r="K30" i="2" s="1"/>
  <c r="D29" i="2"/>
  <c r="F29" i="2" s="1"/>
  <c r="K29" i="2" s="1"/>
  <c r="D28" i="2"/>
  <c r="F28" i="2" s="1"/>
  <c r="L28" i="2" s="1"/>
  <c r="D27" i="2"/>
  <c r="D43" i="2"/>
  <c r="F43" i="2" s="1"/>
  <c r="K43" i="2" s="1"/>
  <c r="D42" i="2"/>
  <c r="F42" i="2" s="1"/>
  <c r="K42" i="2" s="1"/>
  <c r="D41" i="2"/>
  <c r="F41" i="2" s="1"/>
  <c r="K41" i="2" s="1"/>
  <c r="D40" i="2"/>
  <c r="F40" i="2" s="1"/>
  <c r="K40" i="2" s="1"/>
  <c r="D39" i="2"/>
  <c r="F39" i="2" s="1"/>
  <c r="K39" i="2" s="1"/>
  <c r="D38" i="2"/>
  <c r="F38" i="2" s="1"/>
  <c r="L38" i="2" s="1"/>
  <c r="D48" i="2"/>
  <c r="D57" i="2"/>
  <c r="F57" i="2" s="1"/>
  <c r="K57" i="2" s="1"/>
  <c r="D56" i="2"/>
  <c r="F56" i="2" s="1"/>
  <c r="K56" i="2" s="1"/>
  <c r="D55" i="2"/>
  <c r="F55" i="2" s="1"/>
  <c r="K55" i="2" s="1"/>
  <c r="D54" i="2"/>
  <c r="F54" i="2" s="1"/>
  <c r="K54" i="2" s="1"/>
  <c r="D53" i="2"/>
  <c r="F53" i="2" s="1"/>
  <c r="K53" i="2" s="1"/>
  <c r="D52" i="2"/>
  <c r="F52" i="2" s="1"/>
  <c r="K52" i="2" s="1"/>
  <c r="D51" i="2"/>
  <c r="F51" i="2" s="1"/>
  <c r="K51" i="2" s="1"/>
  <c r="D50" i="2"/>
  <c r="F50" i="2" s="1"/>
  <c r="K50" i="2" s="1"/>
  <c r="D49" i="2"/>
  <c r="F49" i="2" s="1"/>
  <c r="K49" i="2" s="1"/>
  <c r="I48" i="2"/>
  <c r="J48" i="2"/>
  <c r="I49" i="2"/>
  <c r="J49" i="2"/>
  <c r="L49" i="2"/>
  <c r="I50" i="2"/>
  <c r="J50" i="2"/>
  <c r="L50" i="2"/>
  <c r="I51" i="2"/>
  <c r="J51" i="2"/>
  <c r="L51" i="2"/>
  <c r="I52" i="2"/>
  <c r="J52" i="2"/>
  <c r="L52" i="2"/>
  <c r="I53" i="2"/>
  <c r="J53" i="2"/>
  <c r="L53" i="2"/>
  <c r="I54" i="2"/>
  <c r="J54" i="2"/>
  <c r="L54" i="2"/>
  <c r="I55" i="2"/>
  <c r="J55" i="2"/>
  <c r="L55" i="2"/>
  <c r="I56" i="2"/>
  <c r="J56" i="2"/>
  <c r="L56" i="2"/>
  <c r="I57" i="2"/>
  <c r="J57" i="2"/>
  <c r="L57" i="2"/>
  <c r="E58" i="2"/>
  <c r="E44" i="2"/>
  <c r="L43" i="2"/>
  <c r="J43" i="2"/>
  <c r="I43" i="2"/>
  <c r="L42" i="2"/>
  <c r="J42" i="2"/>
  <c r="I42" i="2"/>
  <c r="L41" i="2"/>
  <c r="J41" i="2"/>
  <c r="I41" i="2"/>
  <c r="L40" i="2"/>
  <c r="J40" i="2"/>
  <c r="I40" i="2"/>
  <c r="L39" i="2"/>
  <c r="J39" i="2"/>
  <c r="I39" i="2"/>
  <c r="J38" i="2"/>
  <c r="I38" i="2"/>
  <c r="E34" i="2"/>
  <c r="L33" i="2"/>
  <c r="J33" i="2"/>
  <c r="I33" i="2"/>
  <c r="L32" i="2"/>
  <c r="J32" i="2"/>
  <c r="I32" i="2"/>
  <c r="L31" i="2"/>
  <c r="J31" i="2"/>
  <c r="I31" i="2"/>
  <c r="L30" i="2"/>
  <c r="J30" i="2"/>
  <c r="I30" i="2"/>
  <c r="L29" i="2"/>
  <c r="J29" i="2"/>
  <c r="I29" i="2"/>
  <c r="J28" i="2"/>
  <c r="I28" i="2"/>
  <c r="L27" i="2"/>
  <c r="J27" i="2"/>
  <c r="I27" i="2"/>
  <c r="L22" i="2"/>
  <c r="J22" i="2"/>
  <c r="I22" i="2"/>
  <c r="L21" i="2"/>
  <c r="J21" i="2"/>
  <c r="I21" i="2"/>
  <c r="L20" i="2"/>
  <c r="J20" i="2"/>
  <c r="I20" i="2"/>
  <c r="L19" i="2"/>
  <c r="J19" i="2"/>
  <c r="I19" i="2"/>
  <c r="J18" i="2"/>
  <c r="I18" i="2"/>
  <c r="L17" i="2"/>
  <c r="J17" i="2"/>
  <c r="I17" i="2"/>
  <c r="C27" i="4" l="1"/>
  <c r="C28" i="4"/>
  <c r="C24" i="4"/>
  <c r="C26" i="4"/>
  <c r="C25" i="4"/>
  <c r="C31" i="4"/>
  <c r="E30" i="4"/>
  <c r="C30" i="4"/>
  <c r="J44" i="2"/>
  <c r="F48" i="2"/>
  <c r="F27" i="2"/>
  <c r="F34" i="2" s="1"/>
  <c r="D34" i="2" s="1"/>
  <c r="J58" i="2"/>
  <c r="I58" i="2"/>
  <c r="I44" i="2"/>
  <c r="K28" i="2"/>
  <c r="L44" i="2"/>
  <c r="K38" i="2"/>
  <c r="E28" i="4" s="1"/>
  <c r="F44" i="2"/>
  <c r="D44" i="2" s="1"/>
  <c r="J34" i="2"/>
  <c r="L34" i="2"/>
  <c r="I34" i="2"/>
  <c r="I23" i="2"/>
  <c r="J23" i="2"/>
  <c r="E23" i="2"/>
  <c r="F20" i="2"/>
  <c r="K20" i="2" s="1"/>
  <c r="F19" i="2"/>
  <c r="K19" i="2" s="1"/>
  <c r="F18" i="2"/>
  <c r="F17" i="2"/>
  <c r="K17" i="2" s="1"/>
  <c r="K48" i="2" l="1"/>
  <c r="E31" i="4" s="1"/>
  <c r="L48" i="2"/>
  <c r="L58" i="2" s="1"/>
  <c r="E62" i="2"/>
  <c r="E63" i="2"/>
  <c r="C32" i="4"/>
  <c r="D31" i="4"/>
  <c r="D28" i="4"/>
  <c r="H28" i="4"/>
  <c r="I28" i="4" s="1"/>
  <c r="D40" i="4"/>
  <c r="D30" i="4"/>
  <c r="H30" i="4"/>
  <c r="I30" i="4" s="1"/>
  <c r="K27" i="2"/>
  <c r="E26" i="4" s="1"/>
  <c r="H26" i="4" s="1"/>
  <c r="I26" i="4" s="1"/>
  <c r="C47" i="4"/>
  <c r="D45" i="4"/>
  <c r="H45" i="4"/>
  <c r="I45" i="4" s="1"/>
  <c r="D46" i="4"/>
  <c r="H43" i="4"/>
  <c r="I43" i="4" s="1"/>
  <c r="F58" i="2"/>
  <c r="D58" i="2" s="1"/>
  <c r="K58" i="2"/>
  <c r="K44" i="2"/>
  <c r="K18" i="2"/>
  <c r="K23" i="2" s="1"/>
  <c r="L18" i="2"/>
  <c r="L23" i="2" s="1"/>
  <c r="F23" i="2"/>
  <c r="D23" i="2" s="1"/>
  <c r="F63" i="2" l="1"/>
  <c r="E27" i="4"/>
  <c r="D27" i="4" s="1"/>
  <c r="E24" i="4"/>
  <c r="E25" i="4"/>
  <c r="D26" i="4"/>
  <c r="K34" i="2"/>
  <c r="E64" i="2"/>
  <c r="D43" i="4"/>
  <c r="D41" i="4"/>
  <c r="D63" i="2"/>
  <c r="H27" i="4" l="1"/>
  <c r="I27" i="4" s="1"/>
  <c r="H25" i="4"/>
  <c r="I25" i="4" s="1"/>
  <c r="D25" i="4"/>
  <c r="D24" i="4"/>
  <c r="H24" i="4"/>
  <c r="I24" i="4" s="1"/>
  <c r="E32" i="4"/>
  <c r="D32" i="4" s="1"/>
  <c r="F62" i="2"/>
  <c r="D62" i="2" s="1"/>
  <c r="E47" i="4"/>
  <c r="D47" i="4" s="1"/>
  <c r="D42" i="4"/>
  <c r="I47" i="4"/>
  <c r="I48" i="4" s="1"/>
  <c r="D39" i="4"/>
  <c r="F64" i="2" l="1"/>
  <c r="D64" i="2" s="1"/>
  <c r="I32" i="4"/>
  <c r="I33" i="4" s="1"/>
  <c r="C76" i="4" s="1"/>
  <c r="C77" i="4" s="1"/>
  <c r="C78" i="4" s="1"/>
  <c r="H32" i="4"/>
  <c r="H47" i="4"/>
  <c r="C79" i="4" l="1"/>
</calcChain>
</file>

<file path=xl/sharedStrings.xml><?xml version="1.0" encoding="utf-8"?>
<sst xmlns="http://schemas.openxmlformats.org/spreadsheetml/2006/main" count="626" uniqueCount="204">
  <si>
    <t>Aire de jeu (revêtement imperméable)</t>
  </si>
  <si>
    <t>Vignobles</t>
  </si>
  <si>
    <t>Toit plat avec gravier</t>
  </si>
  <si>
    <t>Tout-venant compacté</t>
  </si>
  <si>
    <t>Pavés</t>
  </si>
  <si>
    <t>Aménagements extérieurs</t>
  </si>
  <si>
    <t>Surfaces non connectées</t>
  </si>
  <si>
    <t>Terrain de sport synthétique</t>
  </si>
  <si>
    <t>Terrain de sport en herbe</t>
  </si>
  <si>
    <t>Cr</t>
  </si>
  <si>
    <t>Accès, places et chemin</t>
  </si>
  <si>
    <t>Pavés filtrants ou pavés-gazon</t>
  </si>
  <si>
    <t>Aire de jeu (revêtement semi-perméable)</t>
  </si>
  <si>
    <t>Toiture avec rétention</t>
  </si>
  <si>
    <t>Toiture végétalisée (épaisseur 10-25 cm)</t>
  </si>
  <si>
    <t>Toiture végétalisée (épaisseur 25-50 cm)</t>
  </si>
  <si>
    <t>Toiture végétalisée (épaisseur &gt; 50 cm)</t>
  </si>
  <si>
    <t>Toit plat (revêtement imperméable)</t>
  </si>
  <si>
    <t>Toit incliné</t>
  </si>
  <si>
    <t>Toiture sans rétention</t>
  </si>
  <si>
    <t>Jardin, pré, parc, espaces verts, forêt</t>
  </si>
  <si>
    <t>Revêtement perméable (gravillons, copeaux)</t>
  </si>
  <si>
    <t>Route, parking et chemin (asphalte ou béton)</t>
  </si>
  <si>
    <t>Espace vert sur dalle (épaisseur &lt;= 10 cm)</t>
  </si>
  <si>
    <t>Espace vert sur dalle (épaisseur &gt; 50 cm)</t>
  </si>
  <si>
    <t>Espace vert sur dalle (épaisseur 25-50 cm)</t>
  </si>
  <si>
    <t>Espace vert sur dalle (épaisseur 10-25 cm)</t>
  </si>
  <si>
    <t>Espace vert pleine terre</t>
  </si>
  <si>
    <t>Liste A</t>
  </si>
  <si>
    <t>Liste B</t>
  </si>
  <si>
    <t>Liste C</t>
  </si>
  <si>
    <t>Liste D</t>
  </si>
  <si>
    <t>Liste E</t>
  </si>
  <si>
    <t>Liste H</t>
  </si>
  <si>
    <t>Surfaces infiltrées</t>
  </si>
  <si>
    <t>%</t>
  </si>
  <si>
    <t>Surface brute</t>
  </si>
  <si>
    <t>-</t>
  </si>
  <si>
    <t>Surface réduite</t>
  </si>
  <si>
    <t>Surface connectée</t>
  </si>
  <si>
    <t>au réseau public ?</t>
  </si>
  <si>
    <t>Connectée</t>
  </si>
  <si>
    <t>Non connectée</t>
  </si>
  <si>
    <t>Surfaces connectées</t>
  </si>
  <si>
    <t>Total</t>
  </si>
  <si>
    <t>Récapitulatif</t>
  </si>
  <si>
    <t>Logement</t>
  </si>
  <si>
    <t>Activités administratives</t>
  </si>
  <si>
    <t>Activités avec production d'eaux usées industrielles</t>
  </si>
  <si>
    <t>Affectation</t>
  </si>
  <si>
    <t>Changement d'affectation</t>
  </si>
  <si>
    <t>Tarif</t>
  </si>
  <si>
    <t>F / UR</t>
  </si>
  <si>
    <t>Eaux usées raccordées au réseau public ?</t>
  </si>
  <si>
    <t>[%]</t>
  </si>
  <si>
    <t>Montant</t>
  </si>
  <si>
    <t>[F HT]</t>
  </si>
  <si>
    <t>Toiture</t>
  </si>
  <si>
    <t>Hors toiture</t>
  </si>
  <si>
    <t>Accès, places et chemins</t>
  </si>
  <si>
    <t>Aménagements extérieur et divers</t>
  </si>
  <si>
    <t>Hors espaces verts</t>
  </si>
  <si>
    <t>Espaces verts</t>
  </si>
  <si>
    <t>Liste F</t>
  </si>
  <si>
    <t>Aucun ouvrage</t>
  </si>
  <si>
    <t>Rétention enterrée</t>
  </si>
  <si>
    <t>Rétention à ciel ouvert</t>
  </si>
  <si>
    <r>
      <t xml:space="preserve">Toit plat </t>
    </r>
    <r>
      <rPr>
        <u/>
        <sz val="12"/>
        <color theme="1"/>
        <rFont val="Arial Narrow"/>
        <family val="2"/>
      </rPr>
      <t>avec rétention</t>
    </r>
    <r>
      <rPr>
        <sz val="12"/>
        <color theme="1"/>
        <rFont val="Arial Narrow"/>
        <family val="2"/>
      </rPr>
      <t xml:space="preserve"> (revêtement imperméable)</t>
    </r>
  </si>
  <si>
    <r>
      <t xml:space="preserve">Toit plat </t>
    </r>
    <r>
      <rPr>
        <u/>
        <sz val="12"/>
        <color theme="1"/>
        <rFont val="Arial Narrow"/>
        <family val="2"/>
      </rPr>
      <t>avec rétention</t>
    </r>
    <r>
      <rPr>
        <sz val="12"/>
        <color theme="1"/>
        <rFont val="Arial Narrow"/>
        <family val="2"/>
      </rPr>
      <t xml:space="preserve"> (avec gravier)</t>
    </r>
  </si>
  <si>
    <r>
      <t xml:space="preserve">Toiture végétalisée (épaisseur 10-25 cm) </t>
    </r>
    <r>
      <rPr>
        <u/>
        <sz val="12"/>
        <color theme="1"/>
        <rFont val="Arial Narrow"/>
        <family val="2"/>
      </rPr>
      <t>avec rétention</t>
    </r>
  </si>
  <si>
    <r>
      <t xml:space="preserve">Toiture végétalisée (épaisseur 25-50 cm) </t>
    </r>
    <r>
      <rPr>
        <u/>
        <sz val="12"/>
        <color theme="1"/>
        <rFont val="Arial Narrow"/>
        <family val="2"/>
      </rPr>
      <t>avec rétention</t>
    </r>
  </si>
  <si>
    <r>
      <t xml:space="preserve">Toiture végétalisée (épaisseur &gt; 50 cm) </t>
    </r>
    <r>
      <rPr>
        <u/>
        <sz val="12"/>
        <color theme="1"/>
        <rFont val="Arial Narrow"/>
        <family val="2"/>
      </rPr>
      <t>avec rétention</t>
    </r>
  </si>
  <si>
    <r>
      <t xml:space="preserve">Toit plat (revêtement imperméable) </t>
    </r>
    <r>
      <rPr>
        <u/>
        <sz val="12"/>
        <color theme="1"/>
        <rFont val="Arial Narrow"/>
        <family val="2"/>
      </rPr>
      <t>sans rétention</t>
    </r>
  </si>
  <si>
    <r>
      <t xml:space="preserve">Toit plat avec gravier </t>
    </r>
    <r>
      <rPr>
        <u/>
        <sz val="12"/>
        <color theme="1"/>
        <rFont val="Arial Narrow"/>
        <family val="2"/>
      </rPr>
      <t>sans rétention</t>
    </r>
  </si>
  <si>
    <r>
      <t xml:space="preserve">Toiture végétalisée (épaisseur 10-25 cm) </t>
    </r>
    <r>
      <rPr>
        <u/>
        <sz val="12"/>
        <color theme="1"/>
        <rFont val="Arial Narrow"/>
        <family val="2"/>
      </rPr>
      <t>sans rétention</t>
    </r>
  </si>
  <si>
    <r>
      <t xml:space="preserve">Toiture végétalisée (épaisseur 25-50 cm) </t>
    </r>
    <r>
      <rPr>
        <u/>
        <sz val="12"/>
        <color theme="1"/>
        <rFont val="Arial Narrow"/>
        <family val="2"/>
      </rPr>
      <t>sans rétention</t>
    </r>
  </si>
  <si>
    <r>
      <t>Toiture végétalisée (épaisseur &gt; 50 cm)</t>
    </r>
    <r>
      <rPr>
        <u/>
        <sz val="12"/>
        <color theme="1"/>
        <rFont val="Arial Narrow"/>
        <family val="2"/>
      </rPr>
      <t xml:space="preserve"> sans rétention</t>
    </r>
  </si>
  <si>
    <t>Contrainte</t>
  </si>
  <si>
    <t>Forte</t>
  </si>
  <si>
    <t>Faible</t>
  </si>
  <si>
    <t>Nature de la contrainte :</t>
  </si>
  <si>
    <t>Aménagements extérieurs et divers</t>
  </si>
  <si>
    <t>F HT</t>
  </si>
  <si>
    <t>Composante eaux usées :</t>
  </si>
  <si>
    <t>Composante eaux pluviales :</t>
  </si>
  <si>
    <t>Total :</t>
  </si>
  <si>
    <t>Liste G</t>
  </si>
  <si>
    <t>Nouvelle construction</t>
  </si>
  <si>
    <t>Agrandissement</t>
  </si>
  <si>
    <t>Type de projet</t>
  </si>
  <si>
    <t>Unité</t>
  </si>
  <si>
    <t>Taux d'abattement pour ouvrage hors toiture :</t>
  </si>
  <si>
    <t>Abattement :</t>
  </si>
  <si>
    <t>COMPOSANTE EAUX USEES</t>
  </si>
  <si>
    <t>COMPOSANTE EAUX PLUVIALES</t>
  </si>
  <si>
    <t>TTC</t>
  </si>
  <si>
    <t>Toiture végétalisée (épaisseur &lt; 10 cm)</t>
  </si>
  <si>
    <r>
      <t xml:space="preserve">Toiture végétalisée (épaisseur &lt; 10 cm) </t>
    </r>
    <r>
      <rPr>
        <u/>
        <sz val="12"/>
        <color theme="1"/>
        <rFont val="Arial Narrow"/>
        <family val="2"/>
      </rPr>
      <t>avec rétention</t>
    </r>
  </si>
  <si>
    <r>
      <t xml:space="preserve">Toiture végétalisée (épaisseur &lt; 10 cm) </t>
    </r>
    <r>
      <rPr>
        <u/>
        <sz val="12"/>
        <color theme="1"/>
        <rFont val="Arial Narrow"/>
        <family val="2"/>
      </rPr>
      <t>sans rétention</t>
    </r>
  </si>
  <si>
    <t>RECAPITULATIF DE LA TAXE UNIQUE DE RACCORDEMENT</t>
  </si>
  <si>
    <t>Contrainte de rejet :</t>
  </si>
  <si>
    <t>Surface réduite déterminante</t>
  </si>
  <si>
    <t>Abattement [%]</t>
  </si>
  <si>
    <r>
      <t>[m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]</t>
    </r>
  </si>
  <si>
    <r>
      <t>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de SBP</t>
    </r>
  </si>
  <si>
    <r>
      <t>F / m</t>
    </r>
    <r>
      <rPr>
        <vertAlign val="superscript"/>
        <sz val="12"/>
        <color theme="1"/>
        <rFont val="Arial"/>
        <family val="2"/>
      </rPr>
      <t>2</t>
    </r>
  </si>
  <si>
    <r>
      <t>Débit de pointe 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/h</t>
    </r>
  </si>
  <si>
    <r>
      <t>F / 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/h</t>
    </r>
  </si>
  <si>
    <r>
      <t>m</t>
    </r>
    <r>
      <rPr>
        <vertAlign val="superscript"/>
        <sz val="12"/>
        <color theme="1"/>
        <rFont val="Arial"/>
        <family val="2"/>
      </rPr>
      <t>2</t>
    </r>
  </si>
  <si>
    <t>Composante eaux usées en F HT</t>
  </si>
  <si>
    <t>CALCUL DE LA TAXE UNIQUE DE RACCORDEMENT</t>
  </si>
  <si>
    <t>Autorisation de constuire No :</t>
  </si>
  <si>
    <t>(Attribué par l'administration)</t>
  </si>
  <si>
    <t>DOCUMENTS A FOURNIR</t>
  </si>
  <si>
    <t>REPUBLIQUE ET CANTON DE GENEVE</t>
  </si>
  <si>
    <t>Service de la planification de l'eau</t>
  </si>
  <si>
    <t>Secteur coordination et préavis</t>
  </si>
  <si>
    <t>Caractérisation des surfaces - Etat projeté</t>
  </si>
  <si>
    <t>Calcul de la taxe - Etat projeté</t>
  </si>
  <si>
    <t>Composante eaux pluviales (Etat actuel) en F HT</t>
  </si>
  <si>
    <t>Composante eaux pluviales (Etat projeté) en F HT</t>
  </si>
  <si>
    <t>Assiette de la taxe</t>
  </si>
  <si>
    <t>Projet</t>
  </si>
  <si>
    <t>Unités de racc.</t>
  </si>
  <si>
    <t>Montant [F HT]</t>
  </si>
  <si>
    <t>Projetée</t>
  </si>
  <si>
    <t>F</t>
  </si>
  <si>
    <t>Date :</t>
  </si>
  <si>
    <t>Signature :</t>
  </si>
  <si>
    <t>…………………………………</t>
  </si>
  <si>
    <t>………………………….</t>
  </si>
  <si>
    <t>et coefficients de ruissellement y relatifs.</t>
  </si>
  <si>
    <t xml:space="preserve">Plan des revêtements projetés pour la (les) toiture(s) et les aménagements extérieurs avec descriptif des surfaces </t>
  </si>
  <si>
    <t>Plans de l' (des) ouvrage(s) de gestion des eaux pluviales avec le détail du (des) dispositif(s) de régulation</t>
  </si>
  <si>
    <t>des débits (régulateur, surverse,..).</t>
  </si>
  <si>
    <t>Plan(s) de la (des) toiture(s) avec les détails du(des) dispositif(s) de gestion des eaux associé.</t>
  </si>
  <si>
    <t>Appareils/robinetterie</t>
  </si>
  <si>
    <t>Étage</t>
  </si>
  <si>
    <t>Nombre</t>
  </si>
  <si>
    <r>
      <t xml:space="preserve">UR par </t>
    </r>
    <r>
      <rPr>
        <sz val="8"/>
        <color theme="1"/>
        <rFont val="Arial"/>
        <family val="2"/>
      </rPr>
      <t>raccordement</t>
    </r>
  </si>
  <si>
    <t>UR</t>
  </si>
  <si>
    <t>Utilisation : Raccordement 1/2"</t>
  </si>
  <si>
    <t>Lave-mains, lavabo, bidet, évier</t>
  </si>
  <si>
    <t>Réservoir de chasse (urinoir / WC), automate à boisson</t>
  </si>
  <si>
    <t>Evier de cuisine, bassin de buanderie, douche de coiffeur, lavoir</t>
  </si>
  <si>
    <t>Lave-vaisselle</t>
  </si>
  <si>
    <t>Batterie pour douche</t>
  </si>
  <si>
    <t>Bassin de lavage pour l'artisanat, vidoir, baignoire, douche pour vaisselle</t>
  </si>
  <si>
    <t>Machine à laver de ligne pour ménage, urinoir automatique</t>
  </si>
  <si>
    <t>Robinet de puisage pour balcon et terrasse</t>
  </si>
  <si>
    <t>Robinet puisage pour jardin et garage</t>
  </si>
  <si>
    <t>Chauffe-eau</t>
  </si>
  <si>
    <t>Poste d'eau</t>
  </si>
  <si>
    <t>Hammam</t>
  </si>
  <si>
    <t>Machine à café, machine à glace</t>
  </si>
  <si>
    <t>Machine à rincer les verres</t>
  </si>
  <si>
    <t>Steamer (four à vapeur)</t>
  </si>
  <si>
    <t>Utilisation : Raccordement 3/4"</t>
  </si>
  <si>
    <t>Bassin de lavage pour artisanat, baignoire, douche</t>
  </si>
  <si>
    <t>Total des unités de raccordement [-]</t>
  </si>
  <si>
    <t>Séchoir à linge</t>
  </si>
  <si>
    <t>Remplissage piscine (skimmer)</t>
  </si>
  <si>
    <t>Ouvrage hors toiture :</t>
  </si>
  <si>
    <t>[-]</t>
  </si>
  <si>
    <t>Caractérisation des surfaces</t>
  </si>
  <si>
    <t>Plan shématique des unités de raccordement</t>
  </si>
  <si>
    <t>……………………</t>
  </si>
  <si>
    <t>* Epaisseur &gt; 10 cm</t>
  </si>
  <si>
    <t>Pour l'impression, sélectionner "Imprimer le classeur entier"</t>
  </si>
  <si>
    <t>Végétalisée* avec stockage</t>
  </si>
  <si>
    <t>Standard avec stockage</t>
  </si>
  <si>
    <t>Végétalisée* sans stockage</t>
  </si>
  <si>
    <t>Standard sans stockage</t>
  </si>
  <si>
    <t>Caractérisation des surfaces - Etat préexistant</t>
  </si>
  <si>
    <t>Péexistante</t>
  </si>
  <si>
    <t>Calcul de la taxe - Etat préexistant</t>
  </si>
  <si>
    <t>"Composante EP - Saisie Projet" et "EP et EU - Saisie"</t>
  </si>
  <si>
    <t>Toiture(s) avec stockage</t>
  </si>
  <si>
    <t>Toiture(s) sans stockage</t>
  </si>
  <si>
    <t>Préexistant</t>
  </si>
  <si>
    <t>Froid</t>
  </si>
  <si>
    <t>Chaud</t>
  </si>
  <si>
    <t>C : Chaud</t>
  </si>
  <si>
    <t>F : Froid</t>
  </si>
  <si>
    <t>Etat préexistant</t>
  </si>
  <si>
    <t>Etat projeté</t>
  </si>
  <si>
    <t>Autres activités*</t>
  </si>
  <si>
    <t>* Remplir les onglets UR actuel et/ou UR Projet</t>
  </si>
  <si>
    <t>Piscine</t>
  </si>
  <si>
    <t>Surface non concernée par le projet</t>
  </si>
  <si>
    <t>CALCUL DU NOMBRE D'UNITES DE RACCORDEMENT ACTUEL (avant projet)</t>
  </si>
  <si>
    <t>CALCUL DU NOMBRE D'UNITES DE RACCORDEMENT POUR LE PROJET</t>
  </si>
  <si>
    <t>AGRANDISSEMENT</t>
  </si>
  <si>
    <t>CHANGEMENT D'AFFECTATION</t>
  </si>
  <si>
    <t>UR : Unité de raccordement</t>
  </si>
  <si>
    <t>OFFICE CANTONAL DE L'EAU</t>
  </si>
  <si>
    <t>Département du Territoire</t>
  </si>
  <si>
    <t>TVA (7,7 %)</t>
  </si>
  <si>
    <t>Les tableaux du nombre d'UR, imprimés, datés et signés (2 pages) : onglet "UR Actuel" et "UR Projet"</t>
  </si>
  <si>
    <t>Le présent formulaire imprimé, daté et signé (3 pages) : onglets "Composante EP - Saisie Actuel", "Composante EP - Saisie Projet", "EP et EU - Saisie"</t>
  </si>
  <si>
    <t>Projet d'agrandissement. Cet onglet est à compléter.</t>
  </si>
  <si>
    <t>Changement d'affectation. Ne pas remplir cet onglet.</t>
  </si>
  <si>
    <t>Choisissez un type de projet (agrandissement ou changement d'affectation).</t>
  </si>
  <si>
    <t>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</si>
</sst>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#,##0_ ;\-#,##0\ "/>
  </numFmts>
  <fonts count="2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u/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vertAlign val="superscript"/>
      <sz val="12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sz val="12"/>
      <color rgb="FFFF0000"/>
      <name val="Arial"/>
      <family val="2"/>
    </font>
    <font>
      <b/>
      <sz val="14"/>
      <color theme="1"/>
      <name val="Arial"/>
      <family val="2"/>
    </font>
    <font>
      <sz val="12"/>
      <color rgb="FFFF0000"/>
      <name val="Arial Narrow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i/>
      <sz val="9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darkGray">
        <bgColor rgb="FF404040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8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1" fillId="0" borderId="21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 indent="5"/>
    </xf>
    <xf numFmtId="0" fontId="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7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29" xfId="0" applyFont="1" applyBorder="1" applyAlignment="1" applyProtection="1">
      <alignment vertical="center" wrapText="1"/>
    </xf>
    <xf numFmtId="0" fontId="6" fillId="0" borderId="29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vertical="center" wrapText="1"/>
    </xf>
    <xf numFmtId="164" fontId="6" fillId="3" borderId="15" xfId="1" applyNumberFormat="1" applyFont="1" applyFill="1" applyBorder="1" applyAlignment="1" applyProtection="1">
      <alignment vertical="center"/>
    </xf>
    <xf numFmtId="164" fontId="6" fillId="3" borderId="6" xfId="1" applyNumberFormat="1" applyFont="1" applyFill="1" applyBorder="1" applyAlignment="1" applyProtection="1">
      <alignment vertical="center"/>
    </xf>
    <xf numFmtId="1" fontId="6" fillId="0" borderId="6" xfId="1" applyNumberFormat="1" applyFont="1" applyBorder="1" applyAlignment="1" applyProtection="1">
      <alignment horizontal="center" vertical="center"/>
    </xf>
    <xf numFmtId="43" fontId="6" fillId="0" borderId="6" xfId="1" applyNumberFormat="1" applyFont="1" applyBorder="1" applyAlignment="1" applyProtection="1">
      <alignment vertical="center"/>
    </xf>
    <xf numFmtId="43" fontId="6" fillId="0" borderId="3" xfId="1" applyNumberFormat="1" applyFont="1" applyBorder="1" applyAlignment="1" applyProtection="1">
      <alignment vertical="center"/>
    </xf>
    <xf numFmtId="0" fontId="6" fillId="0" borderId="17" xfId="0" applyFont="1" applyFill="1" applyBorder="1" applyAlignment="1" applyProtection="1">
      <alignment vertical="center" wrapText="1"/>
    </xf>
    <xf numFmtId="164" fontId="6" fillId="3" borderId="17" xfId="1" applyNumberFormat="1" applyFont="1" applyFill="1" applyBorder="1" applyAlignment="1" applyProtection="1">
      <alignment vertical="center"/>
    </xf>
    <xf numFmtId="164" fontId="6" fillId="3" borderId="21" xfId="1" applyNumberFormat="1" applyFont="1" applyFill="1" applyBorder="1" applyAlignment="1" applyProtection="1">
      <alignment vertical="center"/>
    </xf>
    <xf numFmtId="1" fontId="6" fillId="0" borderId="21" xfId="1" applyNumberFormat="1" applyFont="1" applyBorder="1" applyAlignment="1" applyProtection="1">
      <alignment horizontal="center" vertical="center"/>
    </xf>
    <xf numFmtId="43" fontId="6" fillId="0" borderId="8" xfId="1" applyNumberFormat="1" applyFont="1" applyBorder="1" applyAlignment="1" applyProtection="1">
      <alignment vertical="center"/>
    </xf>
    <xf numFmtId="43" fontId="6" fillId="0" borderId="2" xfId="1" applyNumberFormat="1" applyFont="1" applyBorder="1" applyAlignment="1" applyProtection="1">
      <alignment vertical="center"/>
    </xf>
    <xf numFmtId="0" fontId="6" fillId="0" borderId="18" xfId="0" applyFont="1" applyFill="1" applyBorder="1" applyAlignment="1" applyProtection="1">
      <alignment vertical="center" wrapText="1"/>
    </xf>
    <xf numFmtId="164" fontId="6" fillId="3" borderId="18" xfId="1" applyNumberFormat="1" applyFont="1" applyFill="1" applyBorder="1" applyAlignment="1" applyProtection="1">
      <alignment vertical="center"/>
    </xf>
    <xf numFmtId="164" fontId="6" fillId="3" borderId="9" xfId="1" applyNumberFormat="1" applyFont="1" applyFill="1" applyBorder="1" applyAlignment="1" applyProtection="1">
      <alignment vertical="center"/>
    </xf>
    <xf numFmtId="43" fontId="6" fillId="0" borderId="9" xfId="1" applyNumberFormat="1" applyFont="1" applyBorder="1" applyAlignment="1" applyProtection="1">
      <alignment vertical="center"/>
    </xf>
    <xf numFmtId="43" fontId="6" fillId="0" borderId="28" xfId="1" applyNumberFormat="1" applyFont="1" applyBorder="1" applyAlignment="1" applyProtection="1">
      <alignment vertical="center"/>
    </xf>
    <xf numFmtId="0" fontId="6" fillId="0" borderId="23" xfId="0" applyFont="1" applyFill="1" applyBorder="1" applyAlignment="1" applyProtection="1">
      <alignment vertical="center"/>
    </xf>
    <xf numFmtId="164" fontId="6" fillId="0" borderId="10" xfId="1" applyNumberFormat="1" applyFont="1" applyBorder="1" applyAlignment="1" applyProtection="1">
      <alignment vertical="center"/>
    </xf>
    <xf numFmtId="164" fontId="6" fillId="0" borderId="9" xfId="1" applyNumberFormat="1" applyFont="1" applyBorder="1" applyAlignment="1" applyProtection="1">
      <alignment vertical="center"/>
    </xf>
    <xf numFmtId="164" fontId="6" fillId="0" borderId="21" xfId="1" applyNumberFormat="1" applyFont="1" applyBorder="1" applyAlignment="1" applyProtection="1">
      <alignment vertical="center"/>
    </xf>
    <xf numFmtId="1" fontId="6" fillId="0" borderId="1" xfId="1" applyNumberFormat="1" applyFont="1" applyBorder="1" applyAlignment="1" applyProtection="1">
      <alignment horizontal="center" vertical="center"/>
    </xf>
    <xf numFmtId="43" fontId="6" fillId="0" borderId="1" xfId="1" applyNumberFormat="1" applyFont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 wrapText="1"/>
    </xf>
    <xf numFmtId="164" fontId="6" fillId="0" borderId="6" xfId="1" applyNumberFormat="1" applyFont="1" applyBorder="1" applyAlignment="1" applyProtection="1">
      <alignment vertical="center"/>
    </xf>
    <xf numFmtId="164" fontId="6" fillId="0" borderId="3" xfId="1" applyNumberFormat="1" applyFont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vertical="center" wrapText="1"/>
    </xf>
    <xf numFmtId="164" fontId="6" fillId="0" borderId="28" xfId="1" applyNumberFormat="1" applyFont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vertical="center" wrapText="1"/>
    </xf>
    <xf numFmtId="164" fontId="6" fillId="0" borderId="10" xfId="0" applyNumberFormat="1" applyFont="1" applyBorder="1" applyAlignment="1" applyProtection="1">
      <alignment vertical="center"/>
    </xf>
    <xf numFmtId="43" fontId="6" fillId="0" borderId="10" xfId="0" applyNumberFormat="1" applyFont="1" applyBorder="1" applyAlignment="1" applyProtection="1">
      <alignment vertical="center"/>
    </xf>
    <xf numFmtId="43" fontId="6" fillId="0" borderId="19" xfId="0" applyNumberFormat="1" applyFont="1" applyBorder="1" applyAlignment="1" applyProtection="1">
      <alignment vertical="center"/>
    </xf>
    <xf numFmtId="0" fontId="20" fillId="0" borderId="26" xfId="0" applyFont="1" applyBorder="1" applyAlignment="1" applyProtection="1">
      <alignment vertical="center"/>
    </xf>
    <xf numFmtId="0" fontId="6" fillId="0" borderId="26" xfId="0" applyFont="1" applyBorder="1" applyAlignment="1" applyProtection="1">
      <alignment vertical="center"/>
    </xf>
    <xf numFmtId="0" fontId="7" fillId="0" borderId="26" xfId="0" applyFont="1" applyBorder="1" applyAlignment="1" applyProtection="1">
      <alignment vertical="center"/>
    </xf>
    <xf numFmtId="0" fontId="7" fillId="0" borderId="26" xfId="0" applyFont="1" applyBorder="1" applyAlignment="1" applyProtection="1">
      <alignment horizontal="right" vertical="center" indent="1"/>
    </xf>
    <xf numFmtId="43" fontId="7" fillId="0" borderId="26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 indent="1"/>
    </xf>
    <xf numFmtId="43" fontId="7" fillId="0" borderId="0" xfId="0" applyNumberFormat="1" applyFont="1" applyBorder="1" applyAlignment="1" applyProtection="1">
      <alignment vertical="center"/>
    </xf>
    <xf numFmtId="1" fontId="6" fillId="0" borderId="9" xfId="1" applyNumberFormat="1" applyFont="1" applyBorder="1" applyAlignment="1" applyProtection="1">
      <alignment horizontal="center" vertical="center"/>
    </xf>
    <xf numFmtId="0" fontId="15" fillId="0" borderId="0" xfId="0" applyFont="1" applyFill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6" fillId="0" borderId="24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43" fontId="6" fillId="0" borderId="6" xfId="0" applyNumberFormat="1" applyFont="1" applyBorder="1" applyAlignment="1" applyProtection="1">
      <alignment vertical="center"/>
    </xf>
    <xf numFmtId="43" fontId="6" fillId="0" borderId="3" xfId="1" applyFont="1" applyBorder="1" applyAlignment="1" applyProtection="1">
      <alignment vertical="center"/>
    </xf>
    <xf numFmtId="0" fontId="6" fillId="0" borderId="17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</xf>
    <xf numFmtId="43" fontId="6" fillId="0" borderId="8" xfId="1" applyFont="1" applyBorder="1" applyAlignment="1" applyProtection="1">
      <alignment vertical="center"/>
    </xf>
    <xf numFmtId="43" fontId="6" fillId="0" borderId="2" xfId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 wrapText="1"/>
    </xf>
    <xf numFmtId="43" fontId="6" fillId="0" borderId="5" xfId="1" applyFont="1" applyBorder="1" applyAlignment="1" applyProtection="1">
      <alignment vertical="center"/>
    </xf>
    <xf numFmtId="43" fontId="6" fillId="0" borderId="1" xfId="1" applyFont="1" applyBorder="1" applyAlignment="1" applyProtection="1">
      <alignment vertical="center"/>
    </xf>
    <xf numFmtId="43" fontId="6" fillId="0" borderId="0" xfId="1" applyNumberFormat="1" applyFont="1" applyBorder="1" applyAlignment="1" applyProtection="1">
      <alignment vertical="center"/>
    </xf>
    <xf numFmtId="43" fontId="6" fillId="0" borderId="27" xfId="0" applyNumberFormat="1" applyFont="1" applyBorder="1" applyAlignment="1" applyProtection="1">
      <alignment vertical="center"/>
    </xf>
    <xf numFmtId="43" fontId="7" fillId="0" borderId="0" xfId="0" applyNumberFormat="1" applyFont="1" applyFill="1" applyBorder="1" applyAlignment="1" applyProtection="1">
      <alignment vertical="center"/>
    </xf>
    <xf numFmtId="43" fontId="6" fillId="0" borderId="0" xfId="0" applyNumberFormat="1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43" fontId="7" fillId="0" borderId="0" xfId="1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0" fontId="0" fillId="0" borderId="0" xfId="0" applyProtection="1"/>
    <xf numFmtId="0" fontId="11" fillId="0" borderId="8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18" fillId="0" borderId="22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vertical="center"/>
    </xf>
    <xf numFmtId="0" fontId="11" fillId="0" borderId="25" xfId="0" applyFont="1" applyFill="1" applyBorder="1" applyAlignment="1" applyProtection="1">
      <alignment vertical="center"/>
    </xf>
    <xf numFmtId="0" fontId="11" fillId="0" borderId="21" xfId="0" applyFont="1" applyBorder="1" applyAlignment="1" applyProtection="1">
      <alignment vertical="center" wrapText="1"/>
    </xf>
    <xf numFmtId="0" fontId="11" fillId="0" borderId="8" xfId="0" applyFont="1" applyBorder="1" applyAlignment="1" applyProtection="1">
      <alignment vertical="center" wrapText="1"/>
    </xf>
    <xf numFmtId="0" fontId="11" fillId="0" borderId="8" xfId="0" applyFont="1" applyFill="1" applyBorder="1" applyAlignment="1" applyProtection="1">
      <alignment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25" xfId="0" applyFont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vertical="center" wrapText="1"/>
    </xf>
    <xf numFmtId="0" fontId="11" fillId="0" borderId="9" xfId="0" applyFont="1" applyBorder="1" applyAlignment="1" applyProtection="1">
      <alignment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6" fillId="0" borderId="0" xfId="0" applyFont="1" applyProtection="1"/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164" fontId="6" fillId="0" borderId="6" xfId="1" applyNumberFormat="1" applyFont="1" applyBorder="1" applyAlignment="1" applyProtection="1">
      <alignment horizontal="right" vertical="center"/>
    </xf>
    <xf numFmtId="164" fontId="6" fillId="0" borderId="0" xfId="1" applyNumberFormat="1" applyFont="1" applyFill="1" applyBorder="1" applyAlignment="1" applyProtection="1">
      <alignment vertical="center"/>
    </xf>
    <xf numFmtId="164" fontId="6" fillId="0" borderId="24" xfId="1" applyNumberFormat="1" applyFont="1" applyBorder="1" applyAlignment="1" applyProtection="1">
      <alignment vertical="center"/>
    </xf>
    <xf numFmtId="164" fontId="6" fillId="0" borderId="4" xfId="1" applyNumberFormat="1" applyFont="1" applyBorder="1" applyAlignment="1" applyProtection="1">
      <alignment vertical="center"/>
    </xf>
    <xf numFmtId="164" fontId="6" fillId="0" borderId="20" xfId="1" applyNumberFormat="1" applyFont="1" applyBorder="1" applyAlignment="1" applyProtection="1">
      <alignment vertical="center"/>
    </xf>
    <xf numFmtId="164" fontId="6" fillId="0" borderId="7" xfId="1" applyNumberFormat="1" applyFont="1" applyBorder="1" applyAlignment="1" applyProtection="1">
      <alignment horizontal="right" vertical="center"/>
    </xf>
    <xf numFmtId="164" fontId="6" fillId="0" borderId="7" xfId="1" applyNumberFormat="1" applyFont="1" applyBorder="1" applyAlignment="1" applyProtection="1">
      <alignment vertical="center"/>
    </xf>
    <xf numFmtId="164" fontId="6" fillId="0" borderId="16" xfId="1" applyNumberFormat="1" applyFont="1" applyBorder="1" applyAlignment="1" applyProtection="1">
      <alignment vertical="center"/>
    </xf>
    <xf numFmtId="164" fontId="6" fillId="0" borderId="8" xfId="1" applyNumberFormat="1" applyFont="1" applyBorder="1" applyAlignment="1" applyProtection="1">
      <alignment vertical="center"/>
    </xf>
    <xf numFmtId="164" fontId="6" fillId="0" borderId="12" xfId="1" applyNumberFormat="1" applyFont="1" applyBorder="1" applyAlignment="1" applyProtection="1">
      <alignment vertical="center"/>
    </xf>
    <xf numFmtId="164" fontId="6" fillId="0" borderId="8" xfId="1" applyNumberFormat="1" applyFont="1" applyBorder="1" applyAlignment="1" applyProtection="1">
      <alignment horizontal="right" vertical="center"/>
    </xf>
    <xf numFmtId="164" fontId="6" fillId="0" borderId="17" xfId="1" applyNumberFormat="1" applyFont="1" applyBorder="1" applyAlignment="1" applyProtection="1">
      <alignment vertical="center"/>
    </xf>
    <xf numFmtId="164" fontId="6" fillId="0" borderId="14" xfId="1" applyNumberFormat="1" applyFont="1" applyBorder="1" applyAlignment="1" applyProtection="1">
      <alignment vertical="center"/>
    </xf>
    <xf numFmtId="164" fontId="6" fillId="0" borderId="9" xfId="1" applyNumberFormat="1" applyFont="1" applyBorder="1" applyAlignment="1" applyProtection="1">
      <alignment horizontal="right" vertical="center"/>
    </xf>
    <xf numFmtId="164" fontId="6" fillId="0" borderId="18" xfId="1" applyNumberFormat="1" applyFont="1" applyBorder="1" applyAlignment="1" applyProtection="1">
      <alignment vertical="center"/>
    </xf>
    <xf numFmtId="164" fontId="6" fillId="0" borderId="13" xfId="1" applyNumberFormat="1" applyFont="1" applyBorder="1" applyAlignment="1" applyProtection="1">
      <alignment vertical="center"/>
    </xf>
    <xf numFmtId="164" fontId="6" fillId="0" borderId="0" xfId="1" applyNumberFormat="1" applyFont="1" applyBorder="1" applyAlignment="1" applyProtection="1">
      <alignment horizontal="right" vertical="center"/>
    </xf>
    <xf numFmtId="164" fontId="6" fillId="0" borderId="0" xfId="0" applyNumberFormat="1" applyFont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vertical="center"/>
    </xf>
    <xf numFmtId="164" fontId="6" fillId="0" borderId="5" xfId="1" applyNumberFormat="1" applyFont="1" applyBorder="1" applyAlignment="1" applyProtection="1">
      <alignment vertical="center"/>
    </xf>
    <xf numFmtId="164" fontId="6" fillId="0" borderId="25" xfId="1" applyNumberFormat="1" applyFont="1" applyBorder="1" applyAlignment="1" applyProtection="1">
      <alignment vertical="center"/>
    </xf>
    <xf numFmtId="164" fontId="6" fillId="0" borderId="22" xfId="1" applyNumberFormat="1" applyFont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164" fontId="6" fillId="0" borderId="0" xfId="1" applyNumberFormat="1" applyFont="1" applyFill="1" applyBorder="1" applyAlignment="1" applyProtection="1">
      <alignment horizontal="right" vertical="center"/>
    </xf>
    <xf numFmtId="0" fontId="6" fillId="0" borderId="26" xfId="0" applyFont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left" vertical="center"/>
    </xf>
    <xf numFmtId="164" fontId="6" fillId="0" borderId="21" xfId="1" applyNumberFormat="1" applyFont="1" applyFill="1" applyBorder="1" applyAlignment="1" applyProtection="1">
      <alignment horizontal="right" vertical="center"/>
    </xf>
    <xf numFmtId="164" fontId="6" fillId="0" borderId="21" xfId="0" applyNumberFormat="1" applyFont="1" applyFill="1" applyBorder="1" applyAlignment="1" applyProtection="1">
      <alignment vertical="center"/>
    </xf>
    <xf numFmtId="164" fontId="6" fillId="0" borderId="14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6" fillId="0" borderId="18" xfId="0" applyFont="1" applyBorder="1" applyAlignment="1" applyProtection="1">
      <alignment horizontal="left" vertical="center"/>
    </xf>
    <xf numFmtId="164" fontId="6" fillId="0" borderId="9" xfId="1" applyNumberFormat="1" applyFont="1" applyFill="1" applyBorder="1" applyAlignment="1" applyProtection="1">
      <alignment horizontal="right" vertical="center"/>
    </xf>
    <xf numFmtId="164" fontId="6" fillId="0" borderId="9" xfId="0" applyNumberFormat="1" applyFont="1" applyFill="1" applyBorder="1" applyAlignment="1" applyProtection="1">
      <alignment vertical="center"/>
    </xf>
    <xf numFmtId="164" fontId="6" fillId="0" borderId="13" xfId="0" applyNumberFormat="1" applyFont="1" applyFill="1" applyBorder="1" applyAlignment="1" applyProtection="1">
      <alignment vertical="center"/>
    </xf>
    <xf numFmtId="0" fontId="7" fillId="0" borderId="23" xfId="0" applyFont="1" applyBorder="1" applyAlignment="1" applyProtection="1">
      <alignment horizontal="left" vertical="center"/>
    </xf>
    <xf numFmtId="164" fontId="7" fillId="0" borderId="10" xfId="1" applyNumberFormat="1" applyFont="1" applyFill="1" applyBorder="1" applyAlignment="1" applyProtection="1">
      <alignment horizontal="right" vertical="center"/>
    </xf>
    <xf numFmtId="164" fontId="7" fillId="0" borderId="10" xfId="0" applyNumberFormat="1" applyFont="1" applyFill="1" applyBorder="1" applyAlignment="1" applyProtection="1">
      <alignment vertical="center"/>
    </xf>
    <xf numFmtId="164" fontId="7" fillId="0" borderId="19" xfId="0" applyNumberFormat="1" applyFont="1" applyFill="1" applyBorder="1" applyAlignment="1" applyProtection="1">
      <alignment vertical="center"/>
    </xf>
    <xf numFmtId="0" fontId="4" fillId="0" borderId="1" xfId="0" applyFont="1" applyFill="1" applyBorder="1"/>
    <xf numFmtId="0" fontId="3" fillId="0" borderId="1" xfId="0" applyFont="1" applyFill="1" applyBorder="1"/>
    <xf numFmtId="0" fontId="2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11" fillId="0" borderId="0" xfId="0" applyFont="1" applyBorder="1" applyAlignment="1" applyProtection="1">
      <alignment vertical="center"/>
    </xf>
    <xf numFmtId="0" fontId="6" fillId="0" borderId="5" xfId="1" applyNumberFormat="1" applyFont="1" applyBorder="1" applyAlignment="1" applyProtection="1">
      <alignment horizontal="center" vertical="center"/>
    </xf>
    <xf numFmtId="0" fontId="6" fillId="0" borderId="22" xfId="1" applyNumberFormat="1" applyFont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9" fillId="0" borderId="8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vertical="center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164" fontId="7" fillId="0" borderId="8" xfId="1" applyNumberFormat="1" applyFont="1" applyFill="1" applyBorder="1" applyAlignment="1" applyProtection="1">
      <alignment vertical="center"/>
    </xf>
    <xf numFmtId="164" fontId="7" fillId="0" borderId="16" xfId="1" applyNumberFormat="1" applyFont="1" applyFill="1" applyBorder="1" applyAlignment="1" applyProtection="1">
      <alignment vertical="center"/>
    </xf>
    <xf numFmtId="164" fontId="6" fillId="0" borderId="21" xfId="1" applyNumberFormat="1" applyFont="1" applyBorder="1" applyAlignment="1" applyProtection="1">
      <alignment horizontal="right" vertical="center"/>
    </xf>
    <xf numFmtId="0" fontId="6" fillId="0" borderId="24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vertical="center"/>
      <protection locked="0"/>
    </xf>
    <xf numFmtId="0" fontId="6" fillId="0" borderId="18" xfId="0" applyFont="1" applyFill="1" applyBorder="1" applyAlignment="1" applyProtection="1">
      <alignment vertical="center"/>
      <protection locked="0"/>
    </xf>
    <xf numFmtId="164" fontId="6" fillId="0" borderId="7" xfId="1" applyNumberFormat="1" applyFont="1" applyFill="1" applyBorder="1" applyAlignment="1" applyProtection="1">
      <alignment vertical="center"/>
      <protection locked="0"/>
    </xf>
    <xf numFmtId="164" fontId="6" fillId="0" borderId="8" xfId="1" applyNumberFormat="1" applyFont="1" applyFill="1" applyBorder="1" applyAlignment="1" applyProtection="1">
      <alignment vertical="center"/>
      <protection locked="0"/>
    </xf>
    <xf numFmtId="164" fontId="6" fillId="0" borderId="9" xfId="1" applyNumberFormat="1" applyFont="1" applyFill="1" applyBorder="1" applyAlignment="1" applyProtection="1">
      <alignment vertical="center"/>
      <protection locked="0"/>
    </xf>
    <xf numFmtId="164" fontId="6" fillId="0" borderId="11" xfId="1" applyNumberFormat="1" applyFont="1" applyFill="1" applyBorder="1" applyAlignment="1" applyProtection="1">
      <alignment vertical="center"/>
      <protection locked="0"/>
    </xf>
    <xf numFmtId="164" fontId="6" fillId="0" borderId="14" xfId="1" applyNumberFormat="1" applyFont="1" applyFill="1" applyBorder="1" applyAlignment="1" applyProtection="1">
      <alignment vertical="center"/>
      <protection locked="0"/>
    </xf>
    <xf numFmtId="164" fontId="6" fillId="0" borderId="12" xfId="1" applyNumberFormat="1" applyFont="1" applyFill="1" applyBorder="1" applyAlignment="1" applyProtection="1">
      <alignment vertical="center"/>
      <protection locked="0"/>
    </xf>
    <xf numFmtId="164" fontId="6" fillId="0" borderId="13" xfId="1" applyNumberFormat="1" applyFont="1" applyFill="1" applyBorder="1" applyAlignment="1" applyProtection="1">
      <alignment vertical="center"/>
      <protection locked="0"/>
    </xf>
    <xf numFmtId="164" fontId="6" fillId="0" borderId="6" xfId="1" applyNumberFormat="1" applyFont="1" applyFill="1" applyBorder="1" applyAlignment="1" applyProtection="1">
      <alignment horizontal="left" vertical="center"/>
      <protection locked="0"/>
    </xf>
    <xf numFmtId="0" fontId="11" fillId="0" borderId="9" xfId="0" applyFont="1" applyFill="1" applyBorder="1" applyAlignment="1" applyProtection="1">
      <alignment horizontal="justify" vertical="center" wrapText="1"/>
      <protection locked="0"/>
    </xf>
    <xf numFmtId="0" fontId="11" fillId="0" borderId="21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Protection="1"/>
    <xf numFmtId="3" fontId="23" fillId="0" borderId="0" xfId="0" applyNumberFormat="1" applyFont="1" applyFill="1" applyBorder="1" applyAlignment="1" applyProtection="1">
      <alignment horizontal="center" vertical="center" wrapText="1"/>
    </xf>
    <xf numFmtId="0" fontId="3" fillId="0" borderId="27" xfId="0" applyFont="1" applyFill="1" applyBorder="1"/>
    <xf numFmtId="0" fontId="6" fillId="0" borderId="2" xfId="0" applyFont="1" applyBorder="1" applyAlignment="1" applyProtection="1">
      <alignment vertical="center"/>
      <protection locked="0"/>
    </xf>
    <xf numFmtId="164" fontId="6" fillId="0" borderId="6" xfId="1" applyNumberFormat="1" applyFont="1" applyFill="1" applyBorder="1" applyAlignment="1" applyProtection="1">
      <alignment vertical="center"/>
      <protection locked="0"/>
    </xf>
    <xf numFmtId="164" fontId="6" fillId="0" borderId="5" xfId="1" applyNumberFormat="1" applyFont="1" applyFill="1" applyBorder="1" applyAlignment="1" applyProtection="1">
      <alignment vertical="center"/>
      <protection locked="0"/>
    </xf>
    <xf numFmtId="164" fontId="7" fillId="0" borderId="0" xfId="1" applyNumberFormat="1" applyFont="1" applyFill="1" applyBorder="1" applyAlignment="1" applyProtection="1">
      <alignment vertical="center"/>
      <protection locked="0"/>
    </xf>
    <xf numFmtId="164" fontId="7" fillId="0" borderId="6" xfId="1" applyNumberFormat="1" applyFont="1" applyFill="1" applyBorder="1" applyAlignment="1" applyProtection="1">
      <alignment vertical="center"/>
      <protection locked="0"/>
    </xf>
    <xf numFmtId="164" fontId="7" fillId="0" borderId="15" xfId="1" applyNumberFormat="1" applyFont="1" applyFill="1" applyBorder="1" applyAlignment="1" applyProtection="1">
      <alignment vertical="center"/>
      <protection locked="0"/>
    </xf>
    <xf numFmtId="164" fontId="7" fillId="0" borderId="8" xfId="1" applyNumberFormat="1" applyFont="1" applyFill="1" applyBorder="1" applyAlignment="1" applyProtection="1">
      <alignment vertical="center"/>
      <protection locked="0"/>
    </xf>
    <xf numFmtId="164" fontId="7" fillId="0" borderId="16" xfId="1" applyNumberFormat="1" applyFont="1" applyFill="1" applyBorder="1" applyAlignment="1" applyProtection="1">
      <alignment vertical="center"/>
      <protection locked="0"/>
    </xf>
    <xf numFmtId="164" fontId="7" fillId="0" borderId="9" xfId="1" applyNumberFormat="1" applyFont="1" applyFill="1" applyBorder="1" applyAlignment="1" applyProtection="1">
      <alignment vertical="center"/>
      <protection locked="0"/>
    </xf>
    <xf numFmtId="164" fontId="7" fillId="0" borderId="18" xfId="1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</xf>
    <xf numFmtId="0" fontId="11" fillId="0" borderId="9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left" vertical="center"/>
      <protection locked="0"/>
    </xf>
    <xf numFmtId="1" fontId="6" fillId="0" borderId="4" xfId="1" applyNumberFormat="1" applyFont="1" applyBorder="1" applyAlignment="1" applyProtection="1">
      <alignment horizontal="center" vertical="center"/>
    </xf>
    <xf numFmtId="1" fontId="6" fillId="0" borderId="5" xfId="1" applyNumberFormat="1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left" vertical="center" wrapText="1"/>
    </xf>
    <xf numFmtId="0" fontId="6" fillId="0" borderId="27" xfId="0" applyFont="1" applyFill="1" applyBorder="1" applyAlignment="1" applyProtection="1">
      <alignment horizontal="left" vertical="center"/>
    </xf>
    <xf numFmtId="165" fontId="6" fillId="0" borderId="31" xfId="1" applyNumberFormat="1" applyFont="1" applyBorder="1" applyAlignment="1" applyProtection="1">
      <alignment horizontal="center" vertical="center"/>
    </xf>
    <xf numFmtId="165" fontId="6" fillId="0" borderId="5" xfId="1" applyNumberFormat="1" applyFont="1" applyBorder="1" applyAlignment="1" applyProtection="1">
      <alignment horizontal="center" vertical="center"/>
    </xf>
    <xf numFmtId="165" fontId="6" fillId="0" borderId="4" xfId="1" applyNumberFormat="1" applyFont="1" applyBorder="1" applyAlignment="1" applyProtection="1">
      <alignment horizontal="center" vertical="center"/>
    </xf>
    <xf numFmtId="165" fontId="6" fillId="0" borderId="21" xfId="1" applyNumberFormat="1" applyFont="1" applyBorder="1" applyAlignment="1" applyProtection="1">
      <alignment horizontal="center" vertical="center"/>
    </xf>
    <xf numFmtId="43" fontId="7" fillId="0" borderId="0" xfId="1" applyNumberFormat="1" applyFont="1" applyFill="1" applyAlignment="1" applyProtection="1">
      <alignment horizontal="center" vertical="center"/>
    </xf>
    <xf numFmtId="43" fontId="6" fillId="0" borderId="0" xfId="0" applyNumberFormat="1" applyFont="1" applyFill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43" fontId="6" fillId="0" borderId="0" xfId="1" applyNumberFormat="1" applyFont="1" applyFill="1" applyBorder="1" applyAlignment="1" applyProtection="1">
      <alignment horizontal="center" vertical="center"/>
    </xf>
    <xf numFmtId="43" fontId="6" fillId="0" borderId="2" xfId="1" applyNumberFormat="1" applyFont="1" applyFill="1" applyBorder="1" applyAlignment="1" applyProtection="1">
      <alignment horizontal="center" vertical="center"/>
    </xf>
    <xf numFmtId="43" fontId="7" fillId="0" borderId="30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31" xfId="0" applyFont="1" applyBorder="1" applyAlignment="1" applyProtection="1">
      <alignment horizontal="left" vertical="center" wrapText="1"/>
    </xf>
    <xf numFmtId="0" fontId="11" fillId="0" borderId="5" xfId="0" applyFont="1" applyBorder="1" applyAlignment="1" applyProtection="1">
      <alignment horizontal="left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Alignment="1">
      <alignment vertical="center"/>
    </xf>
  </cellXfs>
  <cellStyles count="2">
    <cellStyle name="Milliers" xfId="1" builtinId="3"/>
    <cellStyle name="Normal" xfId="0" builtinId="0"/>
  </cellStyles>
  <dxfs count="3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21167</xdr:colOff>
      <xdr:row>0</xdr:row>
      <xdr:rowOff>10585</xdr:rowOff>
    </xdr:from>
    <xdr:to>
      <xdr:col>0</xdr:col>
      <xdr:colOff>571525</xdr:colOff>
      <xdr:row>4</xdr:row>
      <xdr:rowOff>148585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7" y="10585"/>
          <a:ext cx="550358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0</xdr:row>
      <xdr:rowOff>31751</xdr:rowOff>
    </xdr:from>
    <xdr:to>
      <xdr:col>0</xdr:col>
      <xdr:colOff>592692</xdr:colOff>
      <xdr:row>4</xdr:row>
      <xdr:rowOff>169751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4" y="31751"/>
          <a:ext cx="550358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52092</xdr:colOff>
      <xdr:row>0</xdr:row>
      <xdr:rowOff>42428</xdr:rowOff>
    </xdr:from>
    <xdr:to>
      <xdr:col>1</xdr:col>
      <xdr:colOff>433117</xdr:colOff>
      <xdr:row>4</xdr:row>
      <xdr:rowOff>180428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92" y="42428"/>
          <a:ext cx="550358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343460</xdr:colOff>
      <xdr:row>4</xdr:row>
      <xdr:rowOff>78839</xdr:rowOff>
    </xdr:from>
    <xdr:to>
      <xdr:col>7</xdr:col>
      <xdr:colOff>381622</xdr:colOff>
      <xdr:row>5</xdr:row>
      <xdr:rowOff>8866</xdr:rowOff>
    </xdr:to>
    <xdr:sp macro="" textlink="">
      <xdr:nvSpPr>
        <xdr:cNvPr id="3086" name="Rectangle 14"/>
        <xdr:cNvSpPr>
          <a:spLocks noChangeArrowheads="1"/>
        </xdr:cNvSpPr>
      </xdr:nvSpPr>
      <xdr:spPr bwMode="auto">
        <a:xfrm>
          <a:off x="6894543" y="840839"/>
          <a:ext cx="38162" cy="16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fr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343460</xdr:colOff>
      <xdr:row>4</xdr:row>
      <xdr:rowOff>78839</xdr:rowOff>
    </xdr:from>
    <xdr:to>
      <xdr:col>7</xdr:col>
      <xdr:colOff>381622</xdr:colOff>
      <xdr:row>5</xdr:row>
      <xdr:rowOff>8866</xdr:rowOff>
    </xdr:to>
    <xdr:sp macro="" textlink="">
      <xdr:nvSpPr>
        <xdr:cNvPr id="2" name="Rectangle 14"/>
        <xdr:cNvSpPr>
          <a:spLocks noChangeArrowheads="1"/>
        </xdr:cNvSpPr>
      </xdr:nvSpPr>
      <xdr:spPr bwMode="auto">
        <a:xfrm>
          <a:off x="4086785" y="840839"/>
          <a:ext cx="38162" cy="158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fr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550358</xdr:colOff>
      <xdr:row>4</xdr:row>
      <xdr:rowOff>138000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550358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343460</xdr:colOff>
      <xdr:row>3</xdr:row>
      <xdr:rowOff>78839</xdr:rowOff>
    </xdr:from>
    <xdr:to>
      <xdr:col>11</xdr:col>
      <xdr:colOff>381622</xdr:colOff>
      <xdr:row>4</xdr:row>
      <xdr:rowOff>8866</xdr:rowOff>
    </xdr:to>
    <xdr:sp macro="" textlink="">
      <xdr:nvSpPr>
        <xdr:cNvPr id="4" name="Rectangle 14"/>
        <xdr:cNvSpPr>
          <a:spLocks noChangeArrowheads="1"/>
        </xdr:cNvSpPr>
      </xdr:nvSpPr>
      <xdr:spPr bwMode="auto">
        <a:xfrm>
          <a:off x="7001435" y="840839"/>
          <a:ext cx="38162" cy="158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fr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11</xdr:col>
      <xdr:colOff>343460</xdr:colOff>
      <xdr:row>4</xdr:row>
      <xdr:rowOff>78839</xdr:rowOff>
    </xdr:from>
    <xdr:to>
      <xdr:col>11</xdr:col>
      <xdr:colOff>381622</xdr:colOff>
      <xdr:row>5</xdr:row>
      <xdr:rowOff>8866</xdr:rowOff>
    </xdr:to>
    <xdr:sp macro="" textlink="">
      <xdr:nvSpPr>
        <xdr:cNvPr id="5" name="Rectangle 14"/>
        <xdr:cNvSpPr>
          <a:spLocks noChangeArrowheads="1"/>
        </xdr:cNvSpPr>
      </xdr:nvSpPr>
      <xdr:spPr bwMode="auto">
        <a:xfrm>
          <a:off x="5839385" y="650339"/>
          <a:ext cx="38162" cy="120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fr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343460</xdr:colOff>
      <xdr:row>4</xdr:row>
      <xdr:rowOff>78839</xdr:rowOff>
    </xdr:from>
    <xdr:to>
      <xdr:col>7</xdr:col>
      <xdr:colOff>381622</xdr:colOff>
      <xdr:row>5</xdr:row>
      <xdr:rowOff>8866</xdr:rowOff>
    </xdr:to>
    <xdr:sp macro="" textlink="">
      <xdr:nvSpPr>
        <xdr:cNvPr id="2" name="Rectangle 14"/>
        <xdr:cNvSpPr>
          <a:spLocks noChangeArrowheads="1"/>
        </xdr:cNvSpPr>
      </xdr:nvSpPr>
      <xdr:spPr bwMode="auto">
        <a:xfrm>
          <a:off x="4086785" y="840839"/>
          <a:ext cx="38162" cy="158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fr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550358</xdr:colOff>
      <xdr:row>4</xdr:row>
      <xdr:rowOff>138000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550358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343460</xdr:colOff>
      <xdr:row>3</xdr:row>
      <xdr:rowOff>78839</xdr:rowOff>
    </xdr:from>
    <xdr:to>
      <xdr:col>11</xdr:col>
      <xdr:colOff>381622</xdr:colOff>
      <xdr:row>4</xdr:row>
      <xdr:rowOff>8866</xdr:rowOff>
    </xdr:to>
    <xdr:sp macro="" textlink="">
      <xdr:nvSpPr>
        <xdr:cNvPr id="5" name="Rectangle 14"/>
        <xdr:cNvSpPr>
          <a:spLocks noChangeArrowheads="1"/>
        </xdr:cNvSpPr>
      </xdr:nvSpPr>
      <xdr:spPr bwMode="auto">
        <a:xfrm>
          <a:off x="7001435" y="840839"/>
          <a:ext cx="38162" cy="158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fr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11</xdr:col>
      <xdr:colOff>343460</xdr:colOff>
      <xdr:row>4</xdr:row>
      <xdr:rowOff>78839</xdr:rowOff>
    </xdr:from>
    <xdr:to>
      <xdr:col>11</xdr:col>
      <xdr:colOff>381622</xdr:colOff>
      <xdr:row>5</xdr:row>
      <xdr:rowOff>8866</xdr:rowOff>
    </xdr:to>
    <xdr:sp macro="" textlink="">
      <xdr:nvSpPr>
        <xdr:cNvPr id="6" name="Rectangle 14"/>
        <xdr:cNvSpPr>
          <a:spLocks noChangeArrowheads="1"/>
        </xdr:cNvSpPr>
      </xdr:nvSpPr>
      <xdr:spPr bwMode="auto">
        <a:xfrm>
          <a:off x="5839385" y="650339"/>
          <a:ext cx="38162" cy="120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fr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O3167\61_SPDE_GIE\06_Divers\METIER\TaxeUnique\TaxEauTransitoireNouvelleConstruction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ante EP - Saisie"/>
      <sheetName val="EP et EU - Saisie"/>
      <sheetName val="UR"/>
      <sheetName val="Feuil1"/>
    </sheetNames>
    <sheetDataSet>
      <sheetData sheetId="0"/>
      <sheetData sheetId="1">
        <row r="31">
          <cell r="I31">
            <v>550</v>
          </cell>
        </row>
        <row r="35">
          <cell r="E35" t="str">
            <v>Oui</v>
          </cell>
        </row>
        <row r="43">
          <cell r="I43">
            <v>53100</v>
          </cell>
        </row>
      </sheetData>
      <sheetData sheetId="2"/>
      <sheetData sheetId="3">
        <row r="5">
          <cell r="C5" t="str">
            <v>-</v>
          </cell>
          <cell r="G5" t="str">
            <v>-</v>
          </cell>
          <cell r="K5" t="str">
            <v>Rétention enterrée</v>
          </cell>
        </row>
        <row r="6">
          <cell r="C6" t="str">
            <v>Toit plat (revêtement imperméable)</v>
          </cell>
          <cell r="G6" t="str">
            <v>Toit incliné</v>
          </cell>
          <cell r="K6" t="str">
            <v>Rétention à ciel ouvert</v>
          </cell>
        </row>
        <row r="7">
          <cell r="C7" t="str">
            <v>Toit plat avec gravier</v>
          </cell>
          <cell r="G7" t="str">
            <v>Toit plat (revêtement imperméable)</v>
          </cell>
          <cell r="K7" t="str">
            <v>Aucun ouvrage</v>
          </cell>
        </row>
        <row r="8">
          <cell r="C8" t="str">
            <v>Toiture végétalisée (épaisseur &lt; 10 cm)</v>
          </cell>
          <cell r="G8" t="str">
            <v>Toit plat avec gravier</v>
          </cell>
        </row>
        <row r="9">
          <cell r="C9" t="str">
            <v>Toiture végétalisée (épaisseur 10-25 cm)</v>
          </cell>
          <cell r="G9" t="str">
            <v>Toiture végétalisée (épaisseur &lt; 10 cm)</v>
          </cell>
        </row>
        <row r="10">
          <cell r="C10" t="str">
            <v>Toiture végétalisée (épaisseur 25-50 cm)</v>
          </cell>
          <cell r="G10" t="str">
            <v>Toiture végétalisée (épaisseur 10-25 cm)</v>
          </cell>
        </row>
        <row r="11">
          <cell r="C11" t="str">
            <v>Toiture végétalisée (épaisseur &gt; 50 cm)</v>
          </cell>
          <cell r="G11" t="str">
            <v>Toiture végétalisée (épaisseur 25-50 cm)</v>
          </cell>
        </row>
        <row r="12">
          <cell r="G12" t="str">
            <v>Toiture végétalisée (épaisseur &gt; 50 cm)</v>
          </cell>
        </row>
        <row r="16">
          <cell r="C16" t="str">
            <v>-</v>
          </cell>
          <cell r="G16" t="str">
            <v>-</v>
          </cell>
        </row>
        <row r="17">
          <cell r="C17" t="str">
            <v>Route, parking et chemin (asphalte ou béton)</v>
          </cell>
          <cell r="G17" t="str">
            <v>Espace vert pleine terre</v>
          </cell>
        </row>
        <row r="18">
          <cell r="C18" t="str">
            <v>Pavés</v>
          </cell>
          <cell r="G18" t="str">
            <v>Espace vert sur dalle (épaisseur &lt;= 10 cm)</v>
          </cell>
        </row>
        <row r="19">
          <cell r="C19" t="str">
            <v>Tout-venant compacté</v>
          </cell>
          <cell r="G19" t="str">
            <v>Espace vert sur dalle (épaisseur 10-25 cm)</v>
          </cell>
        </row>
        <row r="20">
          <cell r="C20" t="str">
            <v>Revêtement perméable (gravillons, copeaux)</v>
          </cell>
          <cell r="G20" t="str">
            <v>Espace vert sur dalle (épaisseur 25-50 cm)</v>
          </cell>
        </row>
        <row r="21">
          <cell r="C21" t="str">
            <v>Pavés filtrants ou pavés-gazon</v>
          </cell>
          <cell r="G21" t="str">
            <v>Espace vert sur dalle (épaisseur &gt; 50 cm)</v>
          </cell>
        </row>
        <row r="22">
          <cell r="G22" t="str">
            <v>Aire de jeu (revêtement semi-perméable)</v>
          </cell>
        </row>
        <row r="23">
          <cell r="G23" t="str">
            <v>Aire de jeu (revêtement imperméable)</v>
          </cell>
        </row>
        <row r="24">
          <cell r="G24" t="str">
            <v>Terrain de sport synthétique</v>
          </cell>
        </row>
        <row r="25">
          <cell r="G25" t="str">
            <v>Terrain de sport en herbe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N65"/>
  <sheetViews>
    <sheetView showGridLines="0" tabSelected="1" zoomScaleNormal="100" zoomScaleSheetLayoutView="100" zoomScalePageLayoutView="70" workbookViewId="0">
      <selection activeCell="G6" sqref="G6"/>
    </sheetView>
  </sheetViews>
  <sheetFormatPr baseColWidth="10" defaultColWidth="11.42578125" defaultRowHeight="15" x14ac:dyDescent="0.2"/>
  <cols>
    <col min="1" max="1" width="9.5703125" style="10" customWidth="1"/>
    <col min="2" max="2" width="2.42578125" style="10" customWidth="1"/>
    <col min="3" max="3" width="53.28515625" style="10" customWidth="1"/>
    <col min="4" max="4" width="17.28515625" style="10" customWidth="1"/>
    <col min="5" max="5" width="17.42578125" style="10" customWidth="1"/>
    <col min="6" max="6" width="18" style="10" customWidth="1"/>
    <col min="7" max="7" width="25" style="10" customWidth="1"/>
    <col min="8" max="8" width="3.85546875" style="123" customWidth="1"/>
    <col min="9" max="9" width="13.28515625" style="10" hidden="1" customWidth="1"/>
    <col min="10" max="10" width="13.5703125" style="10" hidden="1" customWidth="1"/>
    <col min="11" max="11" width="14.140625" style="10" hidden="1" customWidth="1"/>
    <col min="12" max="12" width="16.7109375" style="10" hidden="1" customWidth="1"/>
    <col min="13" max="16384" width="11.42578125" style="10"/>
  </cols>
  <sheetData>
    <row r="1" spans="1:12" x14ac:dyDescent="0.2">
      <c r="C1" s="104" t="s">
        <v>114</v>
      </c>
      <c r="H1" s="10"/>
    </row>
    <row r="2" spans="1:12" x14ac:dyDescent="0.2">
      <c r="C2" s="104" t="s">
        <v>196</v>
      </c>
      <c r="H2" s="10"/>
    </row>
    <row r="3" spans="1:12" x14ac:dyDescent="0.2">
      <c r="C3" s="104" t="s">
        <v>195</v>
      </c>
      <c r="H3" s="10"/>
    </row>
    <row r="4" spans="1:12" x14ac:dyDescent="0.2">
      <c r="C4" s="104" t="s">
        <v>115</v>
      </c>
      <c r="H4" s="10"/>
    </row>
    <row r="5" spans="1:12" ht="18" x14ac:dyDescent="0.2">
      <c r="C5" s="104" t="s">
        <v>116</v>
      </c>
      <c r="E5" s="12"/>
      <c r="F5" s="12"/>
      <c r="G5" s="13"/>
      <c r="H5" s="12"/>
      <c r="I5" s="12"/>
      <c r="J5" s="12"/>
    </row>
    <row r="6" spans="1:12" ht="18" x14ac:dyDescent="0.2">
      <c r="F6" s="121" t="s">
        <v>111</v>
      </c>
      <c r="G6" s="215"/>
      <c r="H6" s="12"/>
      <c r="I6" s="12"/>
    </row>
    <row r="7" spans="1:12" ht="18" x14ac:dyDescent="0.2">
      <c r="F7" s="121"/>
      <c r="G7" s="122" t="s">
        <v>112</v>
      </c>
      <c r="H7" s="12"/>
      <c r="I7" s="12"/>
    </row>
    <row r="8" spans="1:12" ht="18" x14ac:dyDescent="0.2">
      <c r="C8" s="15"/>
      <c r="H8" s="10"/>
      <c r="I8" s="12"/>
    </row>
    <row r="9" spans="1:12" ht="20.100000000000001" customHeight="1" x14ac:dyDescent="0.2">
      <c r="A9" s="15" t="s">
        <v>110</v>
      </c>
      <c r="F9" s="227" t="s">
        <v>37</v>
      </c>
      <c r="G9" s="227"/>
    </row>
    <row r="10" spans="1:12" ht="20.100000000000001" customHeight="1" x14ac:dyDescent="0.2">
      <c r="A10" s="16" t="s">
        <v>94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spans="1:12" ht="20.100000000000001" customHeight="1" x14ac:dyDescent="0.2">
      <c r="C11" s="18"/>
      <c r="F11" s="124"/>
    </row>
    <row r="12" spans="1:12" ht="20.100000000000001" customHeight="1" x14ac:dyDescent="0.2">
      <c r="C12" s="10" t="s">
        <v>173</v>
      </c>
    </row>
    <row r="13" spans="1:12" ht="20.100000000000001" customHeight="1" x14ac:dyDescent="0.2">
      <c r="C13" s="124" t="str">
        <f>INDEX(Feuil1!$J$19:$K$21,MATCH(F9,ListeH,0),2)</f>
        <v>Choisissez un type de projet (agrandissement ou changement d'affectation).</v>
      </c>
      <c r="D13" s="124"/>
    </row>
    <row r="14" spans="1:12" ht="20.100000000000001" customHeight="1" thickBot="1" x14ac:dyDescent="0.25">
      <c r="C14" s="24"/>
      <c r="D14" s="24"/>
      <c r="E14" s="24"/>
      <c r="F14" s="24"/>
      <c r="G14" s="24"/>
      <c r="I14" s="24"/>
      <c r="J14" s="24"/>
      <c r="K14" s="24"/>
      <c r="L14" s="24"/>
    </row>
    <row r="15" spans="1:12" ht="20.100000000000001" customHeight="1" thickTop="1" x14ac:dyDescent="0.2">
      <c r="C15" s="18" t="s">
        <v>177</v>
      </c>
      <c r="D15" s="79" t="s">
        <v>9</v>
      </c>
      <c r="E15" s="79" t="s">
        <v>36</v>
      </c>
      <c r="F15" s="79" t="s">
        <v>38</v>
      </c>
      <c r="G15" s="125" t="s">
        <v>39</v>
      </c>
      <c r="H15" s="126"/>
      <c r="I15" s="127" t="s">
        <v>36</v>
      </c>
      <c r="J15" s="128"/>
      <c r="K15" s="129" t="s">
        <v>38</v>
      </c>
      <c r="L15" s="127"/>
    </row>
    <row r="16" spans="1:12" ht="20.100000000000001" customHeight="1" thickBot="1" x14ac:dyDescent="0.25">
      <c r="C16" s="24"/>
      <c r="D16" s="82" t="s">
        <v>35</v>
      </c>
      <c r="E16" s="82" t="s">
        <v>108</v>
      </c>
      <c r="F16" s="82" t="s">
        <v>108</v>
      </c>
      <c r="G16" s="130" t="s">
        <v>40</v>
      </c>
      <c r="H16" s="126"/>
      <c r="I16" s="33" t="s">
        <v>41</v>
      </c>
      <c r="J16" s="33" t="s">
        <v>42</v>
      </c>
      <c r="K16" s="82" t="s">
        <v>41</v>
      </c>
      <c r="L16" s="83" t="s">
        <v>42</v>
      </c>
    </row>
    <row r="17" spans="2:14" ht="20.100000000000001" customHeight="1" thickTop="1" x14ac:dyDescent="0.2">
      <c r="B17" s="12"/>
      <c r="C17" s="197" t="s">
        <v>37</v>
      </c>
      <c r="D17" s="131">
        <f>INDEX(Feuil1!$C$5:$D$11,MATCH(C17,ListeA,0),2)</f>
        <v>0</v>
      </c>
      <c r="E17" s="207"/>
      <c r="F17" s="59">
        <f t="shared" ref="F17:F22" si="0">D17*0.01*E17</f>
        <v>0</v>
      </c>
      <c r="G17" s="203" t="s">
        <v>37</v>
      </c>
      <c r="H17" s="132"/>
      <c r="I17" s="133">
        <f t="shared" ref="I17:I22" si="1">IF($G17="Oui",E17,0)</f>
        <v>0</v>
      </c>
      <c r="J17" s="134">
        <f t="shared" ref="J17:J22" si="2">IF($G17="Non",E17,0)</f>
        <v>0</v>
      </c>
      <c r="K17" s="134">
        <f t="shared" ref="K17:K22" si="3">IF($G17="Oui",F17,0)</f>
        <v>0</v>
      </c>
      <c r="L17" s="135">
        <f t="shared" ref="L17:L22" si="4">IF($G17="Non",F17,0)</f>
        <v>0</v>
      </c>
    </row>
    <row r="18" spans="2:14" ht="20.100000000000001" customHeight="1" x14ac:dyDescent="0.2">
      <c r="B18" s="12"/>
      <c r="C18" s="198" t="s">
        <v>37</v>
      </c>
      <c r="D18" s="196">
        <f>INDEX(Feuil1!$C$5:$D$11,MATCH(C18,ListeA,0),2)</f>
        <v>0</v>
      </c>
      <c r="E18" s="200"/>
      <c r="F18" s="137">
        <f t="shared" si="0"/>
        <v>0</v>
      </c>
      <c r="G18" s="204" t="s">
        <v>37</v>
      </c>
      <c r="H18" s="132"/>
      <c r="I18" s="138">
        <f t="shared" si="1"/>
        <v>0</v>
      </c>
      <c r="J18" s="139">
        <f t="shared" si="2"/>
        <v>0</v>
      </c>
      <c r="K18" s="139">
        <f t="shared" si="3"/>
        <v>0</v>
      </c>
      <c r="L18" s="140">
        <f t="shared" si="4"/>
        <v>0</v>
      </c>
    </row>
    <row r="19" spans="2:14" ht="20.100000000000001" customHeight="1" x14ac:dyDescent="0.2">
      <c r="B19" s="12"/>
      <c r="C19" s="198" t="s">
        <v>37</v>
      </c>
      <c r="D19" s="141">
        <f>INDEX(Feuil1!$C$5:$D$11,MATCH(C19,ListeA,0),2)</f>
        <v>0</v>
      </c>
      <c r="E19" s="201"/>
      <c r="F19" s="139">
        <f t="shared" si="0"/>
        <v>0</v>
      </c>
      <c r="G19" s="205" t="s">
        <v>37</v>
      </c>
      <c r="H19" s="132"/>
      <c r="I19" s="142">
        <f t="shared" si="1"/>
        <v>0</v>
      </c>
      <c r="J19" s="55">
        <f t="shared" si="2"/>
        <v>0</v>
      </c>
      <c r="K19" s="55">
        <f t="shared" si="3"/>
        <v>0</v>
      </c>
      <c r="L19" s="143">
        <f t="shared" si="4"/>
        <v>0</v>
      </c>
    </row>
    <row r="20" spans="2:14" ht="20.100000000000001" customHeight="1" x14ac:dyDescent="0.2">
      <c r="B20" s="12"/>
      <c r="C20" s="198" t="s">
        <v>37</v>
      </c>
      <c r="D20" s="141">
        <f>INDEX(Feuil1!$C$5:$D$11,MATCH(C20,ListeA,0),2)</f>
        <v>0</v>
      </c>
      <c r="E20" s="201"/>
      <c r="F20" s="139">
        <f t="shared" si="0"/>
        <v>0</v>
      </c>
      <c r="G20" s="205" t="s">
        <v>37</v>
      </c>
      <c r="H20" s="132"/>
      <c r="I20" s="138">
        <f t="shared" si="1"/>
        <v>0</v>
      </c>
      <c r="J20" s="139">
        <f t="shared" si="2"/>
        <v>0</v>
      </c>
      <c r="K20" s="139">
        <f t="shared" si="3"/>
        <v>0</v>
      </c>
      <c r="L20" s="140">
        <f t="shared" si="4"/>
        <v>0</v>
      </c>
    </row>
    <row r="21" spans="2:14" ht="20.100000000000001" customHeight="1" x14ac:dyDescent="0.2">
      <c r="B21" s="12"/>
      <c r="C21" s="198" t="s">
        <v>37</v>
      </c>
      <c r="D21" s="141">
        <f>INDEX(Feuil1!$C$5:$D$11,MATCH(C21,ListeA,0),2)</f>
        <v>0</v>
      </c>
      <c r="E21" s="201"/>
      <c r="F21" s="139">
        <f t="shared" si="0"/>
        <v>0</v>
      </c>
      <c r="G21" s="205" t="s">
        <v>37</v>
      </c>
      <c r="H21" s="132"/>
      <c r="I21" s="138">
        <f t="shared" si="1"/>
        <v>0</v>
      </c>
      <c r="J21" s="139">
        <f t="shared" si="2"/>
        <v>0</v>
      </c>
      <c r="K21" s="139">
        <f t="shared" si="3"/>
        <v>0</v>
      </c>
      <c r="L21" s="140">
        <f t="shared" si="4"/>
        <v>0</v>
      </c>
    </row>
    <row r="22" spans="2:14" ht="20.100000000000001" customHeight="1" thickBot="1" x14ac:dyDescent="0.25">
      <c r="B22" s="12"/>
      <c r="C22" s="199" t="s">
        <v>37</v>
      </c>
      <c r="D22" s="144">
        <f>INDEX(Feuil1!$C$5:$D$11,MATCH(C22,ListeA,0),2)</f>
        <v>0</v>
      </c>
      <c r="E22" s="202"/>
      <c r="F22" s="54">
        <f t="shared" si="0"/>
        <v>0</v>
      </c>
      <c r="G22" s="206" t="s">
        <v>37</v>
      </c>
      <c r="H22" s="132"/>
      <c r="I22" s="145">
        <f t="shared" si="1"/>
        <v>0</v>
      </c>
      <c r="J22" s="54">
        <f t="shared" si="2"/>
        <v>0</v>
      </c>
      <c r="K22" s="54">
        <f t="shared" si="3"/>
        <v>0</v>
      </c>
      <c r="L22" s="146">
        <f t="shared" si="4"/>
        <v>0</v>
      </c>
    </row>
    <row r="23" spans="2:14" ht="20.100000000000001" customHeight="1" thickTop="1" x14ac:dyDescent="0.2">
      <c r="D23" s="147">
        <f>IF(E23=0,0,100*F23/E23)</f>
        <v>0</v>
      </c>
      <c r="E23" s="148">
        <f>SUM(E17:E22)</f>
        <v>0</v>
      </c>
      <c r="F23" s="148">
        <f>SUM(F17:F22)</f>
        <v>0</v>
      </c>
      <c r="G23" s="148"/>
      <c r="H23" s="149"/>
      <c r="I23" s="148">
        <f>SUM(I17:I22)</f>
        <v>0</v>
      </c>
      <c r="J23" s="148">
        <f>SUM(J17:J22)</f>
        <v>0</v>
      </c>
      <c r="K23" s="148">
        <f>SUM(K17:K22)</f>
        <v>0</v>
      </c>
      <c r="L23" s="148">
        <f>SUM(L17:L22)</f>
        <v>0</v>
      </c>
    </row>
    <row r="24" spans="2:14" ht="20.100000000000001" customHeight="1" thickBot="1" x14ac:dyDescent="0.25">
      <c r="C24" s="24"/>
    </row>
    <row r="25" spans="2:14" ht="20.100000000000001" customHeight="1" thickTop="1" x14ac:dyDescent="0.2">
      <c r="C25" s="18" t="s">
        <v>178</v>
      </c>
      <c r="D25" s="79" t="s">
        <v>9</v>
      </c>
      <c r="E25" s="79" t="s">
        <v>36</v>
      </c>
      <c r="F25" s="79" t="s">
        <v>38</v>
      </c>
      <c r="G25" s="125" t="s">
        <v>39</v>
      </c>
      <c r="H25" s="126"/>
      <c r="I25" s="127" t="s">
        <v>36</v>
      </c>
      <c r="J25" s="128"/>
      <c r="K25" s="129" t="s">
        <v>38</v>
      </c>
      <c r="L25" s="127"/>
    </row>
    <row r="26" spans="2:14" ht="20.100000000000001" customHeight="1" thickBot="1" x14ac:dyDescent="0.25">
      <c r="C26" s="24"/>
      <c r="D26" s="82" t="s">
        <v>35</v>
      </c>
      <c r="E26" s="82" t="s">
        <v>108</v>
      </c>
      <c r="F26" s="82" t="s">
        <v>108</v>
      </c>
      <c r="G26" s="130" t="s">
        <v>40</v>
      </c>
      <c r="H26" s="126"/>
      <c r="I26" s="33" t="s">
        <v>41</v>
      </c>
      <c r="J26" s="33" t="s">
        <v>42</v>
      </c>
      <c r="K26" s="82" t="s">
        <v>41</v>
      </c>
      <c r="L26" s="83" t="s">
        <v>42</v>
      </c>
    </row>
    <row r="27" spans="2:14" ht="20.100000000000001" customHeight="1" thickTop="1" x14ac:dyDescent="0.2">
      <c r="C27" s="197" t="s">
        <v>37</v>
      </c>
      <c r="D27" s="131">
        <f>INDEX(Feuil1!$G$5:$H$12,MATCH(C27,ListeB,0),2)</f>
        <v>0</v>
      </c>
      <c r="E27" s="216"/>
      <c r="F27" s="59">
        <f>D27*0.01*E27</f>
        <v>0</v>
      </c>
      <c r="G27" s="203" t="s">
        <v>37</v>
      </c>
      <c r="H27" s="132"/>
      <c r="I27" s="133">
        <f t="shared" ref="I27:I33" si="5">IF($G27="Oui",E27,0)</f>
        <v>0</v>
      </c>
      <c r="J27" s="134">
        <f t="shared" ref="J27:J33" si="6">IF($G27="Non",E27,0)</f>
        <v>0</v>
      </c>
      <c r="K27" s="134">
        <f t="shared" ref="K27:K33" si="7">IF($G27="Oui",F27,0)</f>
        <v>0</v>
      </c>
      <c r="L27" s="135">
        <f t="shared" ref="L27:L33" si="8">IF($G27="Non",F27,0)</f>
        <v>0</v>
      </c>
    </row>
    <row r="28" spans="2:14" ht="20.100000000000001" customHeight="1" x14ac:dyDescent="0.2">
      <c r="C28" s="198" t="s">
        <v>37</v>
      </c>
      <c r="D28" s="136">
        <f>INDEX(Feuil1!$G$5:$H$12,MATCH(C28,ListeB,0),2)</f>
        <v>0</v>
      </c>
      <c r="E28" s="200"/>
      <c r="F28" s="137">
        <f t="shared" ref="F28:F33" si="9">D28*0.01*E28</f>
        <v>0</v>
      </c>
      <c r="G28" s="204" t="s">
        <v>37</v>
      </c>
      <c r="H28" s="132"/>
      <c r="I28" s="138">
        <f t="shared" si="5"/>
        <v>0</v>
      </c>
      <c r="J28" s="139">
        <f t="shared" si="6"/>
        <v>0</v>
      </c>
      <c r="K28" s="139">
        <f t="shared" si="7"/>
        <v>0</v>
      </c>
      <c r="L28" s="140">
        <f t="shared" si="8"/>
        <v>0</v>
      </c>
    </row>
    <row r="29" spans="2:14" ht="20.100000000000001" customHeight="1" x14ac:dyDescent="0.2">
      <c r="C29" s="198" t="s">
        <v>37</v>
      </c>
      <c r="D29" s="141">
        <f>INDEX(Feuil1!$G$5:$H$12,MATCH(C29,ListeB,0),2)</f>
        <v>0</v>
      </c>
      <c r="E29" s="201"/>
      <c r="F29" s="139">
        <f t="shared" si="9"/>
        <v>0</v>
      </c>
      <c r="G29" s="205" t="s">
        <v>37</v>
      </c>
      <c r="H29" s="132"/>
      <c r="I29" s="142">
        <f t="shared" si="5"/>
        <v>0</v>
      </c>
      <c r="J29" s="55">
        <f t="shared" si="6"/>
        <v>0</v>
      </c>
      <c r="K29" s="55">
        <f t="shared" si="7"/>
        <v>0</v>
      </c>
      <c r="L29" s="143">
        <f t="shared" si="8"/>
        <v>0</v>
      </c>
      <c r="N29" s="148"/>
    </row>
    <row r="30" spans="2:14" ht="20.100000000000001" customHeight="1" x14ac:dyDescent="0.2">
      <c r="C30" s="198" t="s">
        <v>37</v>
      </c>
      <c r="D30" s="141">
        <f>INDEX(Feuil1!$G$5:$H$12,MATCH(C30,ListeB,0),2)</f>
        <v>0</v>
      </c>
      <c r="E30" s="201"/>
      <c r="F30" s="139">
        <f t="shared" si="9"/>
        <v>0</v>
      </c>
      <c r="G30" s="205" t="s">
        <v>37</v>
      </c>
      <c r="H30" s="132"/>
      <c r="I30" s="138">
        <f t="shared" si="5"/>
        <v>0</v>
      </c>
      <c r="J30" s="139">
        <f t="shared" si="6"/>
        <v>0</v>
      </c>
      <c r="K30" s="139">
        <f t="shared" si="7"/>
        <v>0</v>
      </c>
      <c r="L30" s="140">
        <f t="shared" si="8"/>
        <v>0</v>
      </c>
    </row>
    <row r="31" spans="2:14" ht="20.100000000000001" customHeight="1" x14ac:dyDescent="0.2">
      <c r="C31" s="198" t="s">
        <v>37</v>
      </c>
      <c r="D31" s="141">
        <f>INDEX(Feuil1!$G$5:$H$12,MATCH(C31,ListeB,0),2)</f>
        <v>0</v>
      </c>
      <c r="E31" s="201"/>
      <c r="F31" s="139">
        <f t="shared" si="9"/>
        <v>0</v>
      </c>
      <c r="G31" s="205" t="s">
        <v>37</v>
      </c>
      <c r="H31" s="132"/>
      <c r="I31" s="138">
        <f t="shared" si="5"/>
        <v>0</v>
      </c>
      <c r="J31" s="139">
        <f t="shared" si="6"/>
        <v>0</v>
      </c>
      <c r="K31" s="139">
        <f t="shared" si="7"/>
        <v>0</v>
      </c>
      <c r="L31" s="140">
        <f t="shared" si="8"/>
        <v>0</v>
      </c>
    </row>
    <row r="32" spans="2:14" ht="20.100000000000001" customHeight="1" x14ac:dyDescent="0.2">
      <c r="C32" s="198" t="s">
        <v>37</v>
      </c>
      <c r="D32" s="141">
        <f>INDEX(Feuil1!$G$5:$H$12,MATCH(C32,ListeB,0),2)</f>
        <v>0</v>
      </c>
      <c r="E32" s="201"/>
      <c r="F32" s="139">
        <f t="shared" si="9"/>
        <v>0</v>
      </c>
      <c r="G32" s="205" t="s">
        <v>37</v>
      </c>
      <c r="H32" s="132"/>
      <c r="I32" s="138">
        <f t="shared" si="5"/>
        <v>0</v>
      </c>
      <c r="J32" s="139">
        <f t="shared" si="6"/>
        <v>0</v>
      </c>
      <c r="K32" s="139">
        <f t="shared" si="7"/>
        <v>0</v>
      </c>
      <c r="L32" s="140">
        <f t="shared" si="8"/>
        <v>0</v>
      </c>
    </row>
    <row r="33" spans="3:12" ht="20.100000000000001" customHeight="1" thickBot="1" x14ac:dyDescent="0.25">
      <c r="C33" s="199" t="s">
        <v>37</v>
      </c>
      <c r="D33" s="144">
        <f>INDEX(Feuil1!$G$5:$H$12,MATCH(C33,ListeB,0),2)</f>
        <v>0</v>
      </c>
      <c r="E33" s="202"/>
      <c r="F33" s="54">
        <f t="shared" si="9"/>
        <v>0</v>
      </c>
      <c r="G33" s="206" t="s">
        <v>37</v>
      </c>
      <c r="H33" s="132"/>
      <c r="I33" s="145">
        <f t="shared" si="5"/>
        <v>0</v>
      </c>
      <c r="J33" s="54">
        <f t="shared" si="6"/>
        <v>0</v>
      </c>
      <c r="K33" s="54">
        <f t="shared" si="7"/>
        <v>0</v>
      </c>
      <c r="L33" s="146">
        <f t="shared" si="8"/>
        <v>0</v>
      </c>
    </row>
    <row r="34" spans="3:12" ht="20.100000000000001" customHeight="1" thickTop="1" x14ac:dyDescent="0.2">
      <c r="D34" s="147">
        <f>IF(E34=0,0,100*F34/E34)</f>
        <v>0</v>
      </c>
      <c r="E34" s="148">
        <f>SUM(E27:E33)</f>
        <v>0</v>
      </c>
      <c r="F34" s="148">
        <f>SUM(F27:F33)</f>
        <v>0</v>
      </c>
      <c r="G34" s="148"/>
      <c r="H34" s="149"/>
      <c r="I34" s="148">
        <f>SUM(I27:I33)</f>
        <v>0</v>
      </c>
      <c r="J34" s="148">
        <f>SUM(J27:J33)</f>
        <v>0</v>
      </c>
      <c r="K34" s="148">
        <f>SUM(K27:K33)</f>
        <v>0</v>
      </c>
      <c r="L34" s="148">
        <f>SUM(L27:L33)</f>
        <v>0</v>
      </c>
    </row>
    <row r="35" spans="3:12" ht="20.100000000000001" customHeight="1" thickBot="1" x14ac:dyDescent="0.25">
      <c r="C35" s="24"/>
    </row>
    <row r="36" spans="3:12" ht="20.100000000000001" customHeight="1" thickTop="1" x14ac:dyDescent="0.2">
      <c r="C36" s="18" t="s">
        <v>59</v>
      </c>
      <c r="D36" s="79" t="s">
        <v>9</v>
      </c>
      <c r="E36" s="79" t="s">
        <v>36</v>
      </c>
      <c r="F36" s="79" t="s">
        <v>38</v>
      </c>
      <c r="G36" s="125" t="s">
        <v>39</v>
      </c>
      <c r="H36" s="126"/>
      <c r="I36" s="127" t="s">
        <v>36</v>
      </c>
      <c r="J36" s="128"/>
      <c r="K36" s="129" t="s">
        <v>38</v>
      </c>
      <c r="L36" s="127"/>
    </row>
    <row r="37" spans="3:12" ht="20.100000000000001" customHeight="1" thickBot="1" x14ac:dyDescent="0.25">
      <c r="C37" s="24"/>
      <c r="D37" s="82" t="s">
        <v>35</v>
      </c>
      <c r="E37" s="82" t="s">
        <v>108</v>
      </c>
      <c r="F37" s="82" t="s">
        <v>108</v>
      </c>
      <c r="G37" s="130" t="s">
        <v>40</v>
      </c>
      <c r="H37" s="126"/>
      <c r="I37" s="33" t="s">
        <v>41</v>
      </c>
      <c r="J37" s="33" t="s">
        <v>42</v>
      </c>
      <c r="K37" s="82" t="s">
        <v>41</v>
      </c>
      <c r="L37" s="83" t="s">
        <v>42</v>
      </c>
    </row>
    <row r="38" spans="3:12" ht="20.100000000000001" customHeight="1" thickTop="1" x14ac:dyDescent="0.2">
      <c r="C38" s="197" t="s">
        <v>37</v>
      </c>
      <c r="D38" s="131">
        <f>INDEX(Feuil1!$C$16:$D$21,MATCH(C38,ListeC,0),2)</f>
        <v>0</v>
      </c>
      <c r="E38" s="216"/>
      <c r="F38" s="59">
        <f t="shared" ref="F38:F43" si="10">D38*0.01*E38</f>
        <v>0</v>
      </c>
      <c r="G38" s="203" t="s">
        <v>37</v>
      </c>
      <c r="H38" s="132"/>
      <c r="I38" s="133">
        <f t="shared" ref="I38:I43" si="11">IF($G38="Oui",E38,0)</f>
        <v>0</v>
      </c>
      <c r="J38" s="134">
        <f t="shared" ref="J38:J43" si="12">IF($G38="Non",E38,0)</f>
        <v>0</v>
      </c>
      <c r="K38" s="134">
        <f t="shared" ref="K38:K43" si="13">IF($G38="Oui",F38,0)</f>
        <v>0</v>
      </c>
      <c r="L38" s="135">
        <f t="shared" ref="L38:L43" si="14">IF($G38="Non",F38,0)</f>
        <v>0</v>
      </c>
    </row>
    <row r="39" spans="3:12" ht="20.100000000000001" customHeight="1" x14ac:dyDescent="0.2">
      <c r="C39" s="198" t="s">
        <v>37</v>
      </c>
      <c r="D39" s="136">
        <f>INDEX(Feuil1!$C$16:$D$21,MATCH(C39,ListeC,0),2)</f>
        <v>0</v>
      </c>
      <c r="E39" s="200"/>
      <c r="F39" s="137">
        <f t="shared" si="10"/>
        <v>0</v>
      </c>
      <c r="G39" s="204" t="s">
        <v>37</v>
      </c>
      <c r="H39" s="132"/>
      <c r="I39" s="138">
        <f t="shared" si="11"/>
        <v>0</v>
      </c>
      <c r="J39" s="139">
        <f t="shared" si="12"/>
        <v>0</v>
      </c>
      <c r="K39" s="139">
        <f t="shared" si="13"/>
        <v>0</v>
      </c>
      <c r="L39" s="140">
        <f t="shared" si="14"/>
        <v>0</v>
      </c>
    </row>
    <row r="40" spans="3:12" ht="20.100000000000001" customHeight="1" x14ac:dyDescent="0.2">
      <c r="C40" s="198" t="s">
        <v>37</v>
      </c>
      <c r="D40" s="141">
        <f>INDEX(Feuil1!$C$16:$D$21,MATCH(C40,ListeC,0),2)</f>
        <v>0</v>
      </c>
      <c r="E40" s="201"/>
      <c r="F40" s="139">
        <f t="shared" si="10"/>
        <v>0</v>
      </c>
      <c r="G40" s="205" t="s">
        <v>37</v>
      </c>
      <c r="H40" s="132"/>
      <c r="I40" s="142">
        <f t="shared" si="11"/>
        <v>0</v>
      </c>
      <c r="J40" s="55">
        <f t="shared" si="12"/>
        <v>0</v>
      </c>
      <c r="K40" s="55">
        <f t="shared" si="13"/>
        <v>0</v>
      </c>
      <c r="L40" s="143">
        <f t="shared" si="14"/>
        <v>0</v>
      </c>
    </row>
    <row r="41" spans="3:12" ht="20.100000000000001" customHeight="1" x14ac:dyDescent="0.2">
      <c r="C41" s="198" t="s">
        <v>37</v>
      </c>
      <c r="D41" s="141">
        <f>INDEX(Feuil1!$C$16:$D$21,MATCH(C41,ListeC,0),2)</f>
        <v>0</v>
      </c>
      <c r="E41" s="201"/>
      <c r="F41" s="139">
        <f t="shared" si="10"/>
        <v>0</v>
      </c>
      <c r="G41" s="205" t="s">
        <v>37</v>
      </c>
      <c r="H41" s="132"/>
      <c r="I41" s="138">
        <f t="shared" si="11"/>
        <v>0</v>
      </c>
      <c r="J41" s="139">
        <f t="shared" si="12"/>
        <v>0</v>
      </c>
      <c r="K41" s="139">
        <f t="shared" si="13"/>
        <v>0</v>
      </c>
      <c r="L41" s="140">
        <f t="shared" si="14"/>
        <v>0</v>
      </c>
    </row>
    <row r="42" spans="3:12" ht="20.100000000000001" customHeight="1" x14ac:dyDescent="0.2">
      <c r="C42" s="198" t="s">
        <v>37</v>
      </c>
      <c r="D42" s="141">
        <f>INDEX(Feuil1!$C$16:$D$21,MATCH(C42,ListeC,0),2)</f>
        <v>0</v>
      </c>
      <c r="E42" s="201"/>
      <c r="F42" s="139">
        <f t="shared" si="10"/>
        <v>0</v>
      </c>
      <c r="G42" s="205" t="s">
        <v>37</v>
      </c>
      <c r="H42" s="132"/>
      <c r="I42" s="138">
        <f t="shared" si="11"/>
        <v>0</v>
      </c>
      <c r="J42" s="139">
        <f t="shared" si="12"/>
        <v>0</v>
      </c>
      <c r="K42" s="139">
        <f t="shared" si="13"/>
        <v>0</v>
      </c>
      <c r="L42" s="140">
        <f t="shared" si="14"/>
        <v>0</v>
      </c>
    </row>
    <row r="43" spans="3:12" ht="20.100000000000001" customHeight="1" thickBot="1" x14ac:dyDescent="0.25">
      <c r="C43" s="199" t="s">
        <v>37</v>
      </c>
      <c r="D43" s="144">
        <f>INDEX(Feuil1!$C$16:$D$21,MATCH(C43,ListeC,0),2)</f>
        <v>0</v>
      </c>
      <c r="E43" s="202"/>
      <c r="F43" s="54">
        <f t="shared" si="10"/>
        <v>0</v>
      </c>
      <c r="G43" s="206" t="s">
        <v>37</v>
      </c>
      <c r="H43" s="132"/>
      <c r="I43" s="145">
        <f t="shared" si="11"/>
        <v>0</v>
      </c>
      <c r="J43" s="54">
        <f t="shared" si="12"/>
        <v>0</v>
      </c>
      <c r="K43" s="54">
        <f t="shared" si="13"/>
        <v>0</v>
      </c>
      <c r="L43" s="146">
        <f t="shared" si="14"/>
        <v>0</v>
      </c>
    </row>
    <row r="44" spans="3:12" ht="20.100000000000001" customHeight="1" thickTop="1" x14ac:dyDescent="0.2">
      <c r="D44" s="147">
        <f>IF(E44=0,0,100*F44/E44)</f>
        <v>0</v>
      </c>
      <c r="E44" s="148">
        <f>SUM(E38:E43)</f>
        <v>0</v>
      </c>
      <c r="F44" s="148">
        <f>SUM(F38:F43)</f>
        <v>0</v>
      </c>
      <c r="G44" s="148"/>
      <c r="H44" s="149"/>
      <c r="I44" s="148">
        <f>SUM(I38:I43)</f>
        <v>0</v>
      </c>
      <c r="J44" s="148">
        <f>SUM(J38:J43)</f>
        <v>0</v>
      </c>
      <c r="K44" s="148">
        <f>SUM(K38:K43)</f>
        <v>0</v>
      </c>
      <c r="L44" s="148">
        <f>SUM(L38:L43)</f>
        <v>0</v>
      </c>
    </row>
    <row r="45" spans="3:12" ht="20.100000000000001" customHeight="1" thickBot="1" x14ac:dyDescent="0.25">
      <c r="C45" s="24"/>
    </row>
    <row r="46" spans="3:12" ht="20.100000000000001" customHeight="1" thickTop="1" x14ac:dyDescent="0.2">
      <c r="C46" s="18" t="s">
        <v>81</v>
      </c>
      <c r="D46" s="79" t="s">
        <v>9</v>
      </c>
      <c r="E46" s="79" t="s">
        <v>36</v>
      </c>
      <c r="F46" s="79" t="s">
        <v>38</v>
      </c>
      <c r="G46" s="125" t="s">
        <v>39</v>
      </c>
      <c r="H46" s="126"/>
      <c r="I46" s="127" t="s">
        <v>36</v>
      </c>
      <c r="J46" s="128"/>
      <c r="K46" s="129" t="s">
        <v>38</v>
      </c>
      <c r="L46" s="127"/>
    </row>
    <row r="47" spans="3:12" ht="20.100000000000001" customHeight="1" thickBot="1" x14ac:dyDescent="0.25">
      <c r="C47" s="24"/>
      <c r="D47" s="82" t="s">
        <v>35</v>
      </c>
      <c r="E47" s="82" t="s">
        <v>108</v>
      </c>
      <c r="F47" s="82" t="s">
        <v>108</v>
      </c>
      <c r="G47" s="130" t="s">
        <v>40</v>
      </c>
      <c r="H47" s="126"/>
      <c r="I47" s="33" t="s">
        <v>41</v>
      </c>
      <c r="J47" s="33" t="s">
        <v>42</v>
      </c>
      <c r="K47" s="82" t="s">
        <v>41</v>
      </c>
      <c r="L47" s="83" t="s">
        <v>42</v>
      </c>
    </row>
    <row r="48" spans="3:12" ht="20.100000000000001" customHeight="1" thickTop="1" x14ac:dyDescent="0.2">
      <c r="C48" s="197" t="s">
        <v>37</v>
      </c>
      <c r="D48" s="131">
        <f>INDEX(Feuil1!$G$16:$H$28,MATCH(C48,ListeD,0),2)</f>
        <v>0</v>
      </c>
      <c r="E48" s="216"/>
      <c r="F48" s="59">
        <f>D48*0.01*E48</f>
        <v>0</v>
      </c>
      <c r="G48" s="203" t="s">
        <v>37</v>
      </c>
      <c r="H48" s="132"/>
      <c r="I48" s="133">
        <f>IF($G48="Oui",E48,0)</f>
        <v>0</v>
      </c>
      <c r="J48" s="134">
        <f>IF($G48="Non",E48,0)</f>
        <v>0</v>
      </c>
      <c r="K48" s="134">
        <f>IF($G48="Oui",F48,0)</f>
        <v>0</v>
      </c>
      <c r="L48" s="135">
        <f>IF($G48="Non",F48,0)</f>
        <v>0</v>
      </c>
    </row>
    <row r="49" spans="2:12" ht="20.100000000000001" customHeight="1" x14ac:dyDescent="0.2">
      <c r="C49" s="198" t="s">
        <v>37</v>
      </c>
      <c r="D49" s="136">
        <f>INDEX(Feuil1!$G$16:$H$28,MATCH(C49,ListeD,0),2)</f>
        <v>0</v>
      </c>
      <c r="E49" s="200"/>
      <c r="F49" s="137">
        <f t="shared" ref="F49:F57" si="15">D49*0.01*E49</f>
        <v>0</v>
      </c>
      <c r="G49" s="204" t="s">
        <v>37</v>
      </c>
      <c r="H49" s="132"/>
      <c r="I49" s="138">
        <f t="shared" ref="I49:I57" si="16">IF($G49="Oui",E49,0)</f>
        <v>0</v>
      </c>
      <c r="J49" s="139">
        <f t="shared" ref="J49:J57" si="17">IF($G49="Non",E49,0)</f>
        <v>0</v>
      </c>
      <c r="K49" s="139">
        <f t="shared" ref="K49:K57" si="18">IF($G49="Oui",F49,0)</f>
        <v>0</v>
      </c>
      <c r="L49" s="140">
        <f t="shared" ref="L49:L57" si="19">IF($G49="Non",F49,0)</f>
        <v>0</v>
      </c>
    </row>
    <row r="50" spans="2:12" ht="20.100000000000001" customHeight="1" x14ac:dyDescent="0.2">
      <c r="C50" s="198" t="s">
        <v>37</v>
      </c>
      <c r="D50" s="141">
        <f>INDEX(Feuil1!$G$16:$H$28,MATCH(C50,ListeD,0),2)</f>
        <v>0</v>
      </c>
      <c r="E50" s="201"/>
      <c r="F50" s="139">
        <f t="shared" si="15"/>
        <v>0</v>
      </c>
      <c r="G50" s="205" t="s">
        <v>37</v>
      </c>
      <c r="H50" s="132"/>
      <c r="I50" s="142">
        <f t="shared" si="16"/>
        <v>0</v>
      </c>
      <c r="J50" s="55">
        <f t="shared" si="17"/>
        <v>0</v>
      </c>
      <c r="K50" s="55">
        <f t="shared" si="18"/>
        <v>0</v>
      </c>
      <c r="L50" s="143">
        <f t="shared" si="19"/>
        <v>0</v>
      </c>
    </row>
    <row r="51" spans="2:12" ht="20.100000000000001" customHeight="1" x14ac:dyDescent="0.2">
      <c r="C51" s="198" t="s">
        <v>37</v>
      </c>
      <c r="D51" s="141">
        <f>INDEX(Feuil1!$G$16:$H$28,MATCH(C51,ListeD,0),2)</f>
        <v>0</v>
      </c>
      <c r="E51" s="201"/>
      <c r="F51" s="139">
        <f t="shared" si="15"/>
        <v>0</v>
      </c>
      <c r="G51" s="205" t="s">
        <v>37</v>
      </c>
      <c r="H51" s="132"/>
      <c r="I51" s="138">
        <f t="shared" si="16"/>
        <v>0</v>
      </c>
      <c r="J51" s="139">
        <f t="shared" si="17"/>
        <v>0</v>
      </c>
      <c r="K51" s="139">
        <f t="shared" si="18"/>
        <v>0</v>
      </c>
      <c r="L51" s="140">
        <f t="shared" si="19"/>
        <v>0</v>
      </c>
    </row>
    <row r="52" spans="2:12" ht="20.100000000000001" customHeight="1" x14ac:dyDescent="0.2">
      <c r="C52" s="198" t="s">
        <v>37</v>
      </c>
      <c r="D52" s="141">
        <f>INDEX(Feuil1!$G$16:$H$28,MATCH(C52,ListeD,0),2)</f>
        <v>0</v>
      </c>
      <c r="E52" s="201"/>
      <c r="F52" s="139">
        <f t="shared" si="15"/>
        <v>0</v>
      </c>
      <c r="G52" s="205" t="s">
        <v>37</v>
      </c>
      <c r="H52" s="132"/>
      <c r="I52" s="138">
        <f t="shared" si="16"/>
        <v>0</v>
      </c>
      <c r="J52" s="139">
        <f t="shared" si="17"/>
        <v>0</v>
      </c>
      <c r="K52" s="139">
        <f t="shared" si="18"/>
        <v>0</v>
      </c>
      <c r="L52" s="140">
        <f t="shared" si="19"/>
        <v>0</v>
      </c>
    </row>
    <row r="53" spans="2:12" ht="20.100000000000001" customHeight="1" x14ac:dyDescent="0.2">
      <c r="C53" s="198" t="s">
        <v>37</v>
      </c>
      <c r="D53" s="141">
        <f>INDEX(Feuil1!$G$16:$H$28,MATCH(C53,ListeD,0),2)</f>
        <v>0</v>
      </c>
      <c r="E53" s="201"/>
      <c r="F53" s="139">
        <f t="shared" si="15"/>
        <v>0</v>
      </c>
      <c r="G53" s="205" t="s">
        <v>37</v>
      </c>
      <c r="H53" s="132"/>
      <c r="I53" s="138">
        <f t="shared" si="16"/>
        <v>0</v>
      </c>
      <c r="J53" s="139">
        <f t="shared" si="17"/>
        <v>0</v>
      </c>
      <c r="K53" s="139">
        <f t="shared" si="18"/>
        <v>0</v>
      </c>
      <c r="L53" s="140">
        <f t="shared" si="19"/>
        <v>0</v>
      </c>
    </row>
    <row r="54" spans="2:12" ht="20.100000000000001" customHeight="1" x14ac:dyDescent="0.2">
      <c r="C54" s="198" t="s">
        <v>37</v>
      </c>
      <c r="D54" s="141">
        <f>INDEX(Feuil1!$G$16:$H$28,MATCH(C54,ListeD,0),2)</f>
        <v>0</v>
      </c>
      <c r="E54" s="201"/>
      <c r="F54" s="139">
        <f t="shared" si="15"/>
        <v>0</v>
      </c>
      <c r="G54" s="205" t="s">
        <v>37</v>
      </c>
      <c r="H54" s="132"/>
      <c r="I54" s="138">
        <f t="shared" si="16"/>
        <v>0</v>
      </c>
      <c r="J54" s="139">
        <f t="shared" si="17"/>
        <v>0</v>
      </c>
      <c r="K54" s="139">
        <f t="shared" si="18"/>
        <v>0</v>
      </c>
      <c r="L54" s="140">
        <f t="shared" si="19"/>
        <v>0</v>
      </c>
    </row>
    <row r="55" spans="2:12" ht="20.100000000000001" customHeight="1" x14ac:dyDescent="0.2">
      <c r="C55" s="198" t="s">
        <v>37</v>
      </c>
      <c r="D55" s="141">
        <f>INDEX(Feuil1!$G$16:$H$28,MATCH(C55,ListeD,0),2)</f>
        <v>0</v>
      </c>
      <c r="E55" s="201"/>
      <c r="F55" s="139">
        <f t="shared" si="15"/>
        <v>0</v>
      </c>
      <c r="G55" s="205" t="s">
        <v>37</v>
      </c>
      <c r="H55" s="132"/>
      <c r="I55" s="138">
        <f t="shared" si="16"/>
        <v>0</v>
      </c>
      <c r="J55" s="139">
        <f t="shared" si="17"/>
        <v>0</v>
      </c>
      <c r="K55" s="139">
        <f t="shared" si="18"/>
        <v>0</v>
      </c>
      <c r="L55" s="140">
        <f t="shared" si="19"/>
        <v>0</v>
      </c>
    </row>
    <row r="56" spans="2:12" ht="20.100000000000001" customHeight="1" x14ac:dyDescent="0.2">
      <c r="C56" s="198" t="s">
        <v>37</v>
      </c>
      <c r="D56" s="141">
        <f>INDEX(Feuil1!$G$16:$H$28,MATCH(C56,ListeD,0),2)</f>
        <v>0</v>
      </c>
      <c r="E56" s="201"/>
      <c r="F56" s="139">
        <f t="shared" si="15"/>
        <v>0</v>
      </c>
      <c r="G56" s="205" t="s">
        <v>37</v>
      </c>
      <c r="H56" s="132"/>
      <c r="I56" s="138">
        <f t="shared" si="16"/>
        <v>0</v>
      </c>
      <c r="J56" s="139">
        <f t="shared" si="17"/>
        <v>0</v>
      </c>
      <c r="K56" s="139">
        <f t="shared" si="18"/>
        <v>0</v>
      </c>
      <c r="L56" s="140">
        <f t="shared" si="19"/>
        <v>0</v>
      </c>
    </row>
    <row r="57" spans="2:12" ht="20.100000000000001" customHeight="1" thickBot="1" x14ac:dyDescent="0.25">
      <c r="C57" s="199" t="s">
        <v>37</v>
      </c>
      <c r="D57" s="144">
        <f>INDEX(Feuil1!$G$16:$H$28,MATCH(C57,ListeD,0),2)</f>
        <v>0</v>
      </c>
      <c r="E57" s="217"/>
      <c r="F57" s="150">
        <f t="shared" si="15"/>
        <v>0</v>
      </c>
      <c r="G57" s="206" t="s">
        <v>37</v>
      </c>
      <c r="H57" s="132"/>
      <c r="I57" s="151">
        <f t="shared" si="16"/>
        <v>0</v>
      </c>
      <c r="J57" s="150">
        <f t="shared" si="17"/>
        <v>0</v>
      </c>
      <c r="K57" s="150">
        <f t="shared" si="18"/>
        <v>0</v>
      </c>
      <c r="L57" s="152">
        <f t="shared" si="19"/>
        <v>0</v>
      </c>
    </row>
    <row r="58" spans="2:12" ht="20.100000000000001" customHeight="1" thickTop="1" x14ac:dyDescent="0.2">
      <c r="D58" s="147">
        <f>IF(E58=0,0,100*F58/E58)</f>
        <v>0</v>
      </c>
      <c r="E58" s="148">
        <f>SUM(E48:E57)</f>
        <v>0</v>
      </c>
      <c r="F58" s="148">
        <f>SUM(F48:F57)</f>
        <v>0</v>
      </c>
      <c r="G58" s="148"/>
      <c r="H58" s="149"/>
      <c r="I58" s="148">
        <f>SUM(I48:I57)</f>
        <v>0</v>
      </c>
      <c r="J58" s="148">
        <f>SUM(J48:J57)</f>
        <v>0</v>
      </c>
      <c r="K58" s="148">
        <f>SUM(K48:K57)</f>
        <v>0</v>
      </c>
      <c r="L58" s="148">
        <f>SUM(L48:L57)</f>
        <v>0</v>
      </c>
    </row>
    <row r="59" spans="2:12" ht="20.100000000000001" customHeight="1" thickBot="1" x14ac:dyDescent="0.25">
      <c r="C59" s="153"/>
      <c r="D59" s="154"/>
      <c r="E59" s="149"/>
      <c r="F59" s="149"/>
      <c r="G59" s="149"/>
      <c r="H59" s="149"/>
      <c r="I59" s="149"/>
      <c r="J59" s="149"/>
      <c r="K59" s="149"/>
      <c r="L59" s="149"/>
    </row>
    <row r="60" spans="2:12" ht="20.100000000000001" customHeight="1" thickTop="1" x14ac:dyDescent="0.2">
      <c r="B60" s="12"/>
      <c r="C60" s="155" t="s">
        <v>45</v>
      </c>
      <c r="D60" s="79" t="s">
        <v>9</v>
      </c>
      <c r="E60" s="79" t="s">
        <v>36</v>
      </c>
      <c r="F60" s="125" t="s">
        <v>38</v>
      </c>
      <c r="G60" s="12"/>
    </row>
    <row r="61" spans="2:12" ht="20.100000000000001" customHeight="1" thickBot="1" x14ac:dyDescent="0.25">
      <c r="B61" s="12"/>
      <c r="C61" s="24"/>
      <c r="D61" s="156" t="s">
        <v>35</v>
      </c>
      <c r="E61" s="156" t="s">
        <v>108</v>
      </c>
      <c r="F61" s="157" t="s">
        <v>108</v>
      </c>
      <c r="G61" s="123"/>
    </row>
    <row r="62" spans="2:12" ht="20.100000000000001" customHeight="1" thickTop="1" x14ac:dyDescent="0.2">
      <c r="B62" s="12"/>
      <c r="C62" s="158" t="s">
        <v>43</v>
      </c>
      <c r="D62" s="159">
        <f>IF(E62=0,0,100*F62/E62)</f>
        <v>0</v>
      </c>
      <c r="E62" s="160">
        <f>IF(TypeProjet="CHANGEMENT D'AFFECTATION",0,I23+I34+I44+I58)</f>
        <v>0</v>
      </c>
      <c r="F62" s="161">
        <f>IF(TypeProjet="CHANGEMENT D'AFFECTATION",0,K23+K34+K44+K58)</f>
        <v>0</v>
      </c>
      <c r="G62" s="162"/>
    </row>
    <row r="63" spans="2:12" ht="20.100000000000001" customHeight="1" thickBot="1" x14ac:dyDescent="0.25">
      <c r="B63" s="12"/>
      <c r="C63" s="163" t="s">
        <v>6</v>
      </c>
      <c r="D63" s="164">
        <f>IF(E63=0,0,100*F63/E63)</f>
        <v>0</v>
      </c>
      <c r="E63" s="165">
        <f>IF(TypeProjet="CHANGEMENT D'AFFECTATION",0,J23+J34+J44+J58)</f>
        <v>0</v>
      </c>
      <c r="F63" s="166">
        <f>IF(TypeProjet="CHANGEMENT D'AFFECTATION",0,L23+L34+L44+L58)</f>
        <v>0</v>
      </c>
      <c r="G63" s="123"/>
    </row>
    <row r="64" spans="2:12" ht="20.100000000000001" customHeight="1" thickTop="1" thickBot="1" x14ac:dyDescent="0.25">
      <c r="C64" s="167" t="s">
        <v>44</v>
      </c>
      <c r="D64" s="168">
        <f>IF(E64=0,0,100*F64/E64)</f>
        <v>0</v>
      </c>
      <c r="E64" s="169">
        <f>E63+E62</f>
        <v>0</v>
      </c>
      <c r="F64" s="170">
        <f>F63+F62</f>
        <v>0</v>
      </c>
      <c r="G64" s="21"/>
    </row>
    <row r="65" spans="7:7" ht="20.100000000000001" customHeight="1" thickTop="1" x14ac:dyDescent="0.2">
      <c r="G65" s="19"/>
    </row>
  </sheetData>
  <sheetProtection algorithmName="SHA-512" hashValue="kHfcbShPvv7vnbDRB1SCBbivvaMeg6QHvhRmZxHbX6IavuA7OfBOei0h+TUCA/hSLSzRqwabl5ZdFMsNqUTPlA==" saltValue="MR9rZzQzBjcwgiNedm8uCQ==" spinCount="100000" sheet="1" formatCells="0" formatColumns="0" formatRows="0" insertColumns="0" insertRows="0" insertHyperlinks="0" deleteColumns="0" deleteRows="0" selectLockedCells="1" sort="0" autoFilter="0" pivotTables="0"/>
  <dataConsolidate/>
  <mergeCells count="1">
    <mergeCell ref="F9:G9"/>
  </mergeCells>
  <conditionalFormatting sqref="G6">
    <cfRule type="containsBlanks" dxfId="37" priority="14">
      <formula>LEN(TRIM(G6))=0</formula>
    </cfRule>
  </conditionalFormatting>
  <conditionalFormatting sqref="E17:E22">
    <cfRule type="containsBlanks" dxfId="36" priority="16">
      <formula>LEN(TRIM(E17))=0</formula>
    </cfRule>
  </conditionalFormatting>
  <conditionalFormatting sqref="E38:E43">
    <cfRule type="containsBlanks" dxfId="35" priority="7">
      <formula>LEN(TRIM(E38))=0</formula>
    </cfRule>
  </conditionalFormatting>
  <conditionalFormatting sqref="E48:E57">
    <cfRule type="containsBlanks" dxfId="34" priority="6">
      <formula>LEN(TRIM(E48))=0</formula>
    </cfRule>
  </conditionalFormatting>
  <conditionalFormatting sqref="E27:E33">
    <cfRule type="containsBlanks" dxfId="33" priority="1">
      <formula>LEN(TRIM(E27))=0</formula>
    </cfRule>
  </conditionalFormatting>
  <dataValidations count="9">
    <dataValidation type="whole" operator="greaterThanOrEqual" allowBlank="1" showInputMessage="1" showErrorMessage="1" error="La valeur doit être un entier supérieur ou égal à 0" prompt="Introduire une valeur entière en m2" sqref="E48:E57">
      <formula1>0</formula1>
    </dataValidation>
    <dataValidation type="list" allowBlank="1" showInputMessage="1" showErrorMessage="1" error="Un élément de la liste doit être sélectionné" prompt="Sélectionner un type de surface dans la liste" sqref="C17:C22">
      <formula1>ListeA</formula1>
    </dataValidation>
    <dataValidation type="list" allowBlank="1" showInputMessage="1" showErrorMessage="1" error="Un élément de la liste doit être sélectionné" prompt="Sélectionner un type de surface dans la liste" sqref="C27:C33">
      <formula1>ListeB</formula1>
    </dataValidation>
    <dataValidation type="list" allowBlank="1" showInputMessage="1" showErrorMessage="1" error="Un élément de la liste doit être sélectionné" prompt="Sélectionner un type de surface dans la liste" sqref="C38:C43">
      <formula1>ListeC</formula1>
    </dataValidation>
    <dataValidation type="list" allowBlank="1" showInputMessage="1" showErrorMessage="1" error="Un élément de la liste doit être sélectionné" prompt="Sélectionner un type de surface dans la liste" sqref="C48:C57">
      <formula1>ListeD</formula1>
    </dataValidation>
    <dataValidation type="list" allowBlank="1" showInputMessage="1" showErrorMessage="1" prompt="Sélectionner le type de projet" sqref="F9:G9">
      <formula1>"-,AGRANDISSEMENT,CHANGEMENT D'AFFECTATION"</formula1>
    </dataValidation>
    <dataValidation type="whole" operator="greaterThanOrEqual" allowBlank="1" showInputMessage="1" showErrorMessage="1" error="La valeur doit être un entier supérieur ou égal à 0" prompt="Introduire une valeur entière en m2" sqref="E17:E22 E27:E33 E38:E43">
      <formula1>0</formula1>
    </dataValidation>
    <dataValidation type="list" allowBlank="1" showInputMessage="1" showErrorMessage="1" prompt="Sélectionner Oui ou Non" sqref="G48:G57">
      <formula1>"-,Oui, Non"</formula1>
    </dataValidation>
    <dataValidation type="list" allowBlank="1" showInputMessage="1" showErrorMessage="1" prompt="Sélectionner Oui ou Non" sqref="G17:G22 G27:G33 G38:G43">
      <formula1>"-,Oui, Non"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&amp;CRue David-Dufour 5 - cas postale 206 - 1211 Genève 8
Téléphone 022 546 74 03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13" operator="beginsWith" id="{0E104F94-255A-4C2C-8C45-E338B61DA076}">
            <xm:f>LEFT(F9,LEN("-"))="-"</xm:f>
            <xm:f>"-"</xm:f>
            <x14:dxf>
              <fill>
                <patternFill patternType="solid">
                  <bgColor theme="0" tint="-0.14996795556505021"/>
                </patternFill>
              </fill>
            </x14:dxf>
          </x14:cfRule>
          <xm:sqref>F9:G9</xm:sqref>
        </x14:conditionalFormatting>
        <x14:conditionalFormatting xmlns:xm="http://schemas.microsoft.com/office/excel/2006/main">
          <x14:cfRule type="beginsWith" priority="12" operator="beginsWith" id="{7D009810-C640-4580-BDAE-445A496811C1}">
            <xm:f>LEFT(C17,LEN("-"))="-"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C17:C22</xm:sqref>
        </x14:conditionalFormatting>
        <x14:conditionalFormatting xmlns:xm="http://schemas.microsoft.com/office/excel/2006/main">
          <x14:cfRule type="beginsWith" priority="10" operator="beginsWith" id="{EF10D34D-0911-4407-AA83-0EB1EF4BB157}">
            <xm:f>LEFT(G17,LEN("-"))="-"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G17:G22</xm:sqref>
        </x14:conditionalFormatting>
        <x14:conditionalFormatting xmlns:xm="http://schemas.microsoft.com/office/excel/2006/main">
          <x14:cfRule type="beginsWith" priority="9" operator="beginsWith" id="{7E286CAD-AED8-40FE-8AFE-45E48B1DBFA3}">
            <xm:f>LEFT(C27,LEN("-"))="-"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C27:C33</xm:sqref>
        </x14:conditionalFormatting>
        <x14:conditionalFormatting xmlns:xm="http://schemas.microsoft.com/office/excel/2006/main">
          <x14:cfRule type="beginsWith" priority="8" operator="beginsWith" id="{816A7967-1222-4B92-BE8A-BECF2002140A}">
            <xm:f>LEFT(C38,LEN("-"))="-"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C38:C43</xm:sqref>
        </x14:conditionalFormatting>
        <x14:conditionalFormatting xmlns:xm="http://schemas.microsoft.com/office/excel/2006/main">
          <x14:cfRule type="beginsWith" priority="5" operator="beginsWith" id="{6D0B044D-FE4F-4B15-B70F-859C3EBF7B24}">
            <xm:f>LEFT(C48,LEN("-"))="-"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C48:C57</xm:sqref>
        </x14:conditionalFormatting>
        <x14:conditionalFormatting xmlns:xm="http://schemas.microsoft.com/office/excel/2006/main">
          <x14:cfRule type="beginsWith" priority="4" operator="beginsWith" id="{ECFBB710-526D-47DB-9305-B988C8D93C27}">
            <xm:f>LEFT(G27,LEN("-"))="-"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G27:G33</xm:sqref>
        </x14:conditionalFormatting>
        <x14:conditionalFormatting xmlns:xm="http://schemas.microsoft.com/office/excel/2006/main">
          <x14:cfRule type="beginsWith" priority="3" operator="beginsWith" id="{ADE22B54-4AA5-4A49-862B-BB0BAFD2AE25}">
            <xm:f>LEFT(G38,LEN("-"))="-"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G38:G43</xm:sqref>
        </x14:conditionalFormatting>
        <x14:conditionalFormatting xmlns:xm="http://schemas.microsoft.com/office/excel/2006/main">
          <x14:cfRule type="beginsWith" priority="2" operator="beginsWith" id="{77664C98-78FE-46AB-952F-B4134E499F98}">
            <xm:f>LEFT(G48,LEN("-"))="-"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G48:G57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GridLines="0" zoomScaleNormal="100" zoomScaleSheetLayoutView="90" zoomScalePageLayoutView="70" workbookViewId="0">
      <selection activeCell="C17" sqref="C17"/>
    </sheetView>
  </sheetViews>
  <sheetFormatPr baseColWidth="10" defaultColWidth="11.42578125" defaultRowHeight="15" x14ac:dyDescent="0.2"/>
  <cols>
    <col min="1" max="1" width="11.42578125" style="10"/>
    <col min="2" max="2" width="2.42578125" style="10" customWidth="1"/>
    <col min="3" max="3" width="53.5703125" style="10" customWidth="1"/>
    <col min="4" max="4" width="15.28515625" style="10" customWidth="1"/>
    <col min="5" max="5" width="16.7109375" style="10" customWidth="1"/>
    <col min="6" max="6" width="18.42578125" style="10" customWidth="1"/>
    <col min="7" max="7" width="22.5703125" style="10" customWidth="1"/>
    <col min="8" max="8" width="2.42578125" style="123" customWidth="1"/>
    <col min="9" max="9" width="13.28515625" style="10" hidden="1" customWidth="1"/>
    <col min="10" max="10" width="13.5703125" style="10" hidden="1" customWidth="1"/>
    <col min="11" max="11" width="14.140625" style="10" hidden="1" customWidth="1"/>
    <col min="12" max="12" width="16.7109375" style="10" hidden="1" customWidth="1"/>
    <col min="13" max="16384" width="11.42578125" style="10"/>
  </cols>
  <sheetData>
    <row r="1" spans="1:12" x14ac:dyDescent="0.2">
      <c r="C1" s="104" t="s">
        <v>114</v>
      </c>
      <c r="H1" s="10"/>
    </row>
    <row r="2" spans="1:12" x14ac:dyDescent="0.2">
      <c r="C2" s="104" t="s">
        <v>196</v>
      </c>
      <c r="H2" s="10"/>
    </row>
    <row r="3" spans="1:12" x14ac:dyDescent="0.2">
      <c r="C3" s="104" t="s">
        <v>195</v>
      </c>
      <c r="H3" s="10"/>
    </row>
    <row r="4" spans="1:12" x14ac:dyDescent="0.2">
      <c r="C4" s="104" t="s">
        <v>115</v>
      </c>
      <c r="H4" s="10"/>
    </row>
    <row r="5" spans="1:12" ht="18" x14ac:dyDescent="0.2">
      <c r="C5" s="104" t="s">
        <v>116</v>
      </c>
      <c r="E5" s="12"/>
      <c r="F5" s="12"/>
      <c r="G5" s="13"/>
      <c r="H5" s="12"/>
      <c r="I5" s="12"/>
      <c r="J5" s="12"/>
    </row>
    <row r="6" spans="1:12" ht="18" x14ac:dyDescent="0.2">
      <c r="E6" s="12"/>
      <c r="F6" s="121" t="s">
        <v>111</v>
      </c>
      <c r="G6" s="17">
        <f>'Composante EP - Saisie Actuel'!G6</f>
        <v>0</v>
      </c>
      <c r="H6" s="12"/>
      <c r="I6" s="12"/>
    </row>
    <row r="7" spans="1:12" ht="18" x14ac:dyDescent="0.2">
      <c r="E7" s="12"/>
      <c r="F7" s="13"/>
      <c r="G7" s="178"/>
      <c r="H7" s="12"/>
      <c r="I7" s="12"/>
    </row>
    <row r="8" spans="1:12" x14ac:dyDescent="0.2">
      <c r="H8" s="10"/>
      <c r="I8" s="12"/>
    </row>
    <row r="9" spans="1:12" ht="20.100000000000001" customHeight="1" x14ac:dyDescent="0.2">
      <c r="A9" s="15" t="s">
        <v>110</v>
      </c>
      <c r="F9" s="228" t="str">
        <f>'Composante EP - Saisie Actuel'!F9</f>
        <v>-</v>
      </c>
      <c r="G9" s="229"/>
    </row>
    <row r="10" spans="1:12" ht="20.100000000000001" customHeight="1" x14ac:dyDescent="0.2">
      <c r="A10" s="16" t="s">
        <v>94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spans="1:12" ht="20.100000000000001" customHeight="1" x14ac:dyDescent="0.2">
      <c r="C11" s="18"/>
      <c r="F11" s="124"/>
    </row>
    <row r="12" spans="1:12" ht="20.100000000000001" customHeight="1" x14ac:dyDescent="0.2">
      <c r="C12" s="10" t="s">
        <v>117</v>
      </c>
      <c r="D12" s="124"/>
    </row>
    <row r="13" spans="1:12" ht="20.100000000000001" customHeight="1" x14ac:dyDescent="0.2">
      <c r="C13" s="124" t="str">
        <f>INDEX(Feuil1!$J$19:$K$21,MATCH(F9,ListeH,0),2)</f>
        <v>Choisissez un type de projet (agrandissement ou changement d'affectation).</v>
      </c>
      <c r="D13" s="124"/>
    </row>
    <row r="14" spans="1:12" ht="20.100000000000001" customHeight="1" thickBot="1" x14ac:dyDescent="0.25">
      <c r="C14" s="24"/>
      <c r="D14" s="24"/>
      <c r="E14" s="24"/>
      <c r="F14" s="24"/>
      <c r="G14" s="24"/>
      <c r="I14" s="24"/>
      <c r="J14" s="24"/>
      <c r="K14" s="24"/>
      <c r="L14" s="24"/>
    </row>
    <row r="15" spans="1:12" ht="20.100000000000001" customHeight="1" thickTop="1" x14ac:dyDescent="0.2">
      <c r="C15" s="18" t="s">
        <v>177</v>
      </c>
      <c r="D15" s="79" t="s">
        <v>9</v>
      </c>
      <c r="E15" s="79" t="s">
        <v>36</v>
      </c>
      <c r="F15" s="79" t="s">
        <v>38</v>
      </c>
      <c r="G15" s="125" t="s">
        <v>39</v>
      </c>
      <c r="H15" s="126"/>
      <c r="I15" s="127" t="s">
        <v>36</v>
      </c>
      <c r="J15" s="128"/>
      <c r="K15" s="129" t="s">
        <v>38</v>
      </c>
      <c r="L15" s="127"/>
    </row>
    <row r="16" spans="1:12" ht="20.100000000000001" customHeight="1" thickBot="1" x14ac:dyDescent="0.25">
      <c r="C16" s="24"/>
      <c r="D16" s="82" t="s">
        <v>35</v>
      </c>
      <c r="E16" s="82" t="s">
        <v>108</v>
      </c>
      <c r="F16" s="82" t="s">
        <v>108</v>
      </c>
      <c r="G16" s="130" t="s">
        <v>40</v>
      </c>
      <c r="H16" s="126"/>
      <c r="I16" s="33" t="s">
        <v>41</v>
      </c>
      <c r="J16" s="33" t="s">
        <v>42</v>
      </c>
      <c r="K16" s="82" t="s">
        <v>41</v>
      </c>
      <c r="L16" s="83" t="s">
        <v>42</v>
      </c>
    </row>
    <row r="17" spans="2:12" ht="20.100000000000001" customHeight="1" thickTop="1" x14ac:dyDescent="0.2">
      <c r="B17" s="12"/>
      <c r="C17" s="197" t="s">
        <v>37</v>
      </c>
      <c r="D17" s="131">
        <f>INDEX(Feuil1!$C$5:$D$11,MATCH(C17,ListeA,0),2)</f>
        <v>0</v>
      </c>
      <c r="E17" s="216"/>
      <c r="F17" s="59">
        <f t="shared" ref="F17:F22" si="0">D17*0.01*E17</f>
        <v>0</v>
      </c>
      <c r="G17" s="203" t="s">
        <v>37</v>
      </c>
      <c r="H17" s="132"/>
      <c r="I17" s="133">
        <f t="shared" ref="I17:I22" si="1">IF($G17="Oui",E17,0)</f>
        <v>0</v>
      </c>
      <c r="J17" s="134">
        <f t="shared" ref="J17:J22" si="2">IF($G17="Non",E17,0)</f>
        <v>0</v>
      </c>
      <c r="K17" s="134">
        <f t="shared" ref="K17:K22" si="3">IF($G17="Oui",F17,0)</f>
        <v>0</v>
      </c>
      <c r="L17" s="135">
        <f t="shared" ref="L17:L22" si="4">IF($G17="Non",F17,0)</f>
        <v>0</v>
      </c>
    </row>
    <row r="18" spans="2:12" ht="20.100000000000001" customHeight="1" x14ac:dyDescent="0.2">
      <c r="B18" s="12"/>
      <c r="C18" s="198" t="s">
        <v>37</v>
      </c>
      <c r="D18" s="196">
        <f>INDEX(Feuil1!$C$5:$D$11,MATCH(C18,ListeA,0),2)</f>
        <v>0</v>
      </c>
      <c r="E18" s="200"/>
      <c r="F18" s="137">
        <f t="shared" si="0"/>
        <v>0</v>
      </c>
      <c r="G18" s="204" t="s">
        <v>37</v>
      </c>
      <c r="H18" s="132"/>
      <c r="I18" s="138">
        <f t="shared" si="1"/>
        <v>0</v>
      </c>
      <c r="J18" s="139">
        <f t="shared" si="2"/>
        <v>0</v>
      </c>
      <c r="K18" s="139">
        <f t="shared" si="3"/>
        <v>0</v>
      </c>
      <c r="L18" s="140">
        <f t="shared" si="4"/>
        <v>0</v>
      </c>
    </row>
    <row r="19" spans="2:12" ht="20.100000000000001" customHeight="1" x14ac:dyDescent="0.2">
      <c r="B19" s="12"/>
      <c r="C19" s="198" t="s">
        <v>37</v>
      </c>
      <c r="D19" s="141">
        <f>INDEX(Feuil1!$C$5:$D$11,MATCH(C19,ListeA,0),2)</f>
        <v>0</v>
      </c>
      <c r="E19" s="201"/>
      <c r="F19" s="139">
        <f t="shared" si="0"/>
        <v>0</v>
      </c>
      <c r="G19" s="205" t="s">
        <v>37</v>
      </c>
      <c r="H19" s="132"/>
      <c r="I19" s="142">
        <f t="shared" si="1"/>
        <v>0</v>
      </c>
      <c r="J19" s="55">
        <f t="shared" si="2"/>
        <v>0</v>
      </c>
      <c r="K19" s="55">
        <f t="shared" si="3"/>
        <v>0</v>
      </c>
      <c r="L19" s="143">
        <f t="shared" si="4"/>
        <v>0</v>
      </c>
    </row>
    <row r="20" spans="2:12" ht="20.100000000000001" customHeight="1" x14ac:dyDescent="0.2">
      <c r="B20" s="12"/>
      <c r="C20" s="198" t="s">
        <v>37</v>
      </c>
      <c r="D20" s="141">
        <f>INDEX(Feuil1!$C$5:$D$11,MATCH(C20,ListeA,0),2)</f>
        <v>0</v>
      </c>
      <c r="E20" s="201"/>
      <c r="F20" s="139">
        <f t="shared" si="0"/>
        <v>0</v>
      </c>
      <c r="G20" s="205" t="s">
        <v>37</v>
      </c>
      <c r="H20" s="132"/>
      <c r="I20" s="138">
        <f t="shared" si="1"/>
        <v>0</v>
      </c>
      <c r="J20" s="139">
        <f t="shared" si="2"/>
        <v>0</v>
      </c>
      <c r="K20" s="139">
        <f t="shared" si="3"/>
        <v>0</v>
      </c>
      <c r="L20" s="140">
        <f t="shared" si="4"/>
        <v>0</v>
      </c>
    </row>
    <row r="21" spans="2:12" ht="20.100000000000001" customHeight="1" x14ac:dyDescent="0.2">
      <c r="B21" s="12"/>
      <c r="C21" s="198" t="s">
        <v>37</v>
      </c>
      <c r="D21" s="141">
        <f>INDEX(Feuil1!$C$5:$D$11,MATCH(C21,ListeA,0),2)</f>
        <v>0</v>
      </c>
      <c r="E21" s="201"/>
      <c r="F21" s="139">
        <f t="shared" si="0"/>
        <v>0</v>
      </c>
      <c r="G21" s="205" t="s">
        <v>37</v>
      </c>
      <c r="H21" s="132"/>
      <c r="I21" s="138">
        <f t="shared" si="1"/>
        <v>0</v>
      </c>
      <c r="J21" s="139">
        <f t="shared" si="2"/>
        <v>0</v>
      </c>
      <c r="K21" s="139">
        <f t="shared" si="3"/>
        <v>0</v>
      </c>
      <c r="L21" s="140">
        <f t="shared" si="4"/>
        <v>0</v>
      </c>
    </row>
    <row r="22" spans="2:12" ht="20.100000000000001" customHeight="1" thickBot="1" x14ac:dyDescent="0.25">
      <c r="B22" s="12"/>
      <c r="C22" s="199" t="s">
        <v>37</v>
      </c>
      <c r="D22" s="144">
        <f>INDEX(Feuil1!$C$5:$D$11,MATCH(C22,ListeA,0),2)</f>
        <v>0</v>
      </c>
      <c r="E22" s="202"/>
      <c r="F22" s="54">
        <f t="shared" si="0"/>
        <v>0</v>
      </c>
      <c r="G22" s="206" t="s">
        <v>37</v>
      </c>
      <c r="H22" s="132"/>
      <c r="I22" s="145">
        <f t="shared" si="1"/>
        <v>0</v>
      </c>
      <c r="J22" s="54">
        <f t="shared" si="2"/>
        <v>0</v>
      </c>
      <c r="K22" s="54">
        <f t="shared" si="3"/>
        <v>0</v>
      </c>
      <c r="L22" s="146">
        <f t="shared" si="4"/>
        <v>0</v>
      </c>
    </row>
    <row r="23" spans="2:12" ht="20.100000000000001" customHeight="1" thickTop="1" x14ac:dyDescent="0.2">
      <c r="D23" s="147">
        <f>IF(E23=0,0,100*F23/E23)</f>
        <v>0</v>
      </c>
      <c r="E23" s="148">
        <f>SUM(E17:E22)</f>
        <v>0</v>
      </c>
      <c r="F23" s="148">
        <f>SUM(F17:F22)</f>
        <v>0</v>
      </c>
      <c r="G23" s="148"/>
      <c r="H23" s="149"/>
      <c r="I23" s="148">
        <f>SUM(I17:I22)</f>
        <v>0</v>
      </c>
      <c r="J23" s="148">
        <f>SUM(J17:J22)</f>
        <v>0</v>
      </c>
      <c r="K23" s="148">
        <f>SUM(K17:K22)</f>
        <v>0</v>
      </c>
      <c r="L23" s="148">
        <f>SUM(L17:L22)</f>
        <v>0</v>
      </c>
    </row>
    <row r="24" spans="2:12" ht="20.100000000000001" customHeight="1" thickBot="1" x14ac:dyDescent="0.25">
      <c r="C24" s="24"/>
    </row>
    <row r="25" spans="2:12" ht="20.100000000000001" customHeight="1" thickTop="1" x14ac:dyDescent="0.2">
      <c r="C25" s="18" t="s">
        <v>178</v>
      </c>
      <c r="D25" s="79" t="s">
        <v>9</v>
      </c>
      <c r="E25" s="79" t="s">
        <v>36</v>
      </c>
      <c r="F25" s="79" t="s">
        <v>38</v>
      </c>
      <c r="G25" s="125" t="s">
        <v>39</v>
      </c>
      <c r="H25" s="126"/>
      <c r="I25" s="127" t="s">
        <v>36</v>
      </c>
      <c r="J25" s="128"/>
      <c r="K25" s="129" t="s">
        <v>38</v>
      </c>
      <c r="L25" s="127"/>
    </row>
    <row r="26" spans="2:12" ht="20.100000000000001" customHeight="1" thickBot="1" x14ac:dyDescent="0.25">
      <c r="C26" s="24"/>
      <c r="D26" s="82" t="s">
        <v>35</v>
      </c>
      <c r="E26" s="82" t="s">
        <v>108</v>
      </c>
      <c r="F26" s="82" t="s">
        <v>108</v>
      </c>
      <c r="G26" s="130" t="s">
        <v>40</v>
      </c>
      <c r="H26" s="126"/>
      <c r="I26" s="33" t="s">
        <v>41</v>
      </c>
      <c r="J26" s="33" t="s">
        <v>42</v>
      </c>
      <c r="K26" s="82" t="s">
        <v>41</v>
      </c>
      <c r="L26" s="83" t="s">
        <v>42</v>
      </c>
    </row>
    <row r="27" spans="2:12" ht="20.100000000000001" customHeight="1" thickTop="1" x14ac:dyDescent="0.2">
      <c r="C27" s="197" t="s">
        <v>37</v>
      </c>
      <c r="D27" s="131">
        <f>INDEX(Feuil1!$G$5:$H$12,MATCH(C27,ListeB,0),2)</f>
        <v>0</v>
      </c>
      <c r="E27" s="216"/>
      <c r="F27" s="59">
        <f>D27*0.01*E27</f>
        <v>0</v>
      </c>
      <c r="G27" s="203" t="s">
        <v>37</v>
      </c>
      <c r="H27" s="132"/>
      <c r="I27" s="133">
        <f t="shared" ref="I27:I33" si="5">IF($G27="Oui",E27,0)</f>
        <v>0</v>
      </c>
      <c r="J27" s="134">
        <f t="shared" ref="J27:J33" si="6">IF($G27="Non",E27,0)</f>
        <v>0</v>
      </c>
      <c r="K27" s="134">
        <f t="shared" ref="K27:K33" si="7">IF($G27="Oui",F27,0)</f>
        <v>0</v>
      </c>
      <c r="L27" s="135">
        <f t="shared" ref="L27:L33" si="8">IF($G27="Non",F27,0)</f>
        <v>0</v>
      </c>
    </row>
    <row r="28" spans="2:12" ht="20.100000000000001" customHeight="1" x14ac:dyDescent="0.2">
      <c r="C28" s="198" t="s">
        <v>37</v>
      </c>
      <c r="D28" s="136">
        <f>INDEX(Feuil1!$G$5:$H$12,MATCH(C28,ListeB,0),2)</f>
        <v>0</v>
      </c>
      <c r="E28" s="200"/>
      <c r="F28" s="137">
        <f t="shared" ref="F28:F33" si="9">D28*0.01*E28</f>
        <v>0</v>
      </c>
      <c r="G28" s="204" t="s">
        <v>37</v>
      </c>
      <c r="H28" s="132"/>
      <c r="I28" s="138">
        <f t="shared" si="5"/>
        <v>0</v>
      </c>
      <c r="J28" s="139">
        <f t="shared" si="6"/>
        <v>0</v>
      </c>
      <c r="K28" s="139">
        <f t="shared" si="7"/>
        <v>0</v>
      </c>
      <c r="L28" s="140">
        <f t="shared" si="8"/>
        <v>0</v>
      </c>
    </row>
    <row r="29" spans="2:12" ht="20.100000000000001" customHeight="1" x14ac:dyDescent="0.2">
      <c r="C29" s="198" t="s">
        <v>37</v>
      </c>
      <c r="D29" s="141">
        <f>INDEX(Feuil1!$G$5:$H$12,MATCH(C29,ListeB,0),2)</f>
        <v>0</v>
      </c>
      <c r="E29" s="201"/>
      <c r="F29" s="139">
        <f t="shared" si="9"/>
        <v>0</v>
      </c>
      <c r="G29" s="205" t="s">
        <v>37</v>
      </c>
      <c r="H29" s="132"/>
      <c r="I29" s="142">
        <f t="shared" si="5"/>
        <v>0</v>
      </c>
      <c r="J29" s="55">
        <f t="shared" si="6"/>
        <v>0</v>
      </c>
      <c r="K29" s="55">
        <f t="shared" si="7"/>
        <v>0</v>
      </c>
      <c r="L29" s="143">
        <f t="shared" si="8"/>
        <v>0</v>
      </c>
    </row>
    <row r="30" spans="2:12" ht="20.100000000000001" customHeight="1" x14ac:dyDescent="0.2">
      <c r="C30" s="198" t="s">
        <v>37</v>
      </c>
      <c r="D30" s="141">
        <f>INDEX(Feuil1!$G$5:$H$12,MATCH(C30,ListeB,0),2)</f>
        <v>0</v>
      </c>
      <c r="E30" s="201"/>
      <c r="F30" s="139">
        <f t="shared" si="9"/>
        <v>0</v>
      </c>
      <c r="G30" s="205" t="s">
        <v>37</v>
      </c>
      <c r="H30" s="132"/>
      <c r="I30" s="138">
        <f t="shared" si="5"/>
        <v>0</v>
      </c>
      <c r="J30" s="139">
        <f t="shared" si="6"/>
        <v>0</v>
      </c>
      <c r="K30" s="139">
        <f t="shared" si="7"/>
        <v>0</v>
      </c>
      <c r="L30" s="140">
        <f t="shared" si="8"/>
        <v>0</v>
      </c>
    </row>
    <row r="31" spans="2:12" ht="20.100000000000001" customHeight="1" x14ac:dyDescent="0.2">
      <c r="C31" s="198" t="s">
        <v>37</v>
      </c>
      <c r="D31" s="141">
        <f>INDEX(Feuil1!$G$5:$H$12,MATCH(C31,ListeB,0),2)</f>
        <v>0</v>
      </c>
      <c r="E31" s="201"/>
      <c r="F31" s="139">
        <f t="shared" si="9"/>
        <v>0</v>
      </c>
      <c r="G31" s="205" t="s">
        <v>37</v>
      </c>
      <c r="H31" s="132"/>
      <c r="I31" s="138">
        <f t="shared" si="5"/>
        <v>0</v>
      </c>
      <c r="J31" s="139">
        <f t="shared" si="6"/>
        <v>0</v>
      </c>
      <c r="K31" s="139">
        <f t="shared" si="7"/>
        <v>0</v>
      </c>
      <c r="L31" s="140">
        <f t="shared" si="8"/>
        <v>0</v>
      </c>
    </row>
    <row r="32" spans="2:12" ht="20.100000000000001" customHeight="1" x14ac:dyDescent="0.2">
      <c r="C32" s="198" t="s">
        <v>37</v>
      </c>
      <c r="D32" s="141">
        <f>INDEX(Feuil1!$G$5:$H$12,MATCH(C32,ListeB,0),2)</f>
        <v>0</v>
      </c>
      <c r="E32" s="201"/>
      <c r="F32" s="139">
        <f t="shared" si="9"/>
        <v>0</v>
      </c>
      <c r="G32" s="205" t="s">
        <v>37</v>
      </c>
      <c r="H32" s="132"/>
      <c r="I32" s="138">
        <f t="shared" si="5"/>
        <v>0</v>
      </c>
      <c r="J32" s="139">
        <f t="shared" si="6"/>
        <v>0</v>
      </c>
      <c r="K32" s="139">
        <f t="shared" si="7"/>
        <v>0</v>
      </c>
      <c r="L32" s="140">
        <f t="shared" si="8"/>
        <v>0</v>
      </c>
    </row>
    <row r="33" spans="3:12" ht="20.100000000000001" customHeight="1" thickBot="1" x14ac:dyDescent="0.25">
      <c r="C33" s="199" t="s">
        <v>37</v>
      </c>
      <c r="D33" s="144">
        <f>INDEX(Feuil1!$G$5:$H$12,MATCH(C33,ListeB,0),2)</f>
        <v>0</v>
      </c>
      <c r="E33" s="202"/>
      <c r="F33" s="54">
        <f t="shared" si="9"/>
        <v>0</v>
      </c>
      <c r="G33" s="206" t="s">
        <v>37</v>
      </c>
      <c r="H33" s="132"/>
      <c r="I33" s="145">
        <f t="shared" si="5"/>
        <v>0</v>
      </c>
      <c r="J33" s="54">
        <f t="shared" si="6"/>
        <v>0</v>
      </c>
      <c r="K33" s="54">
        <f t="shared" si="7"/>
        <v>0</v>
      </c>
      <c r="L33" s="146">
        <f t="shared" si="8"/>
        <v>0</v>
      </c>
    </row>
    <row r="34" spans="3:12" ht="20.100000000000001" customHeight="1" thickTop="1" x14ac:dyDescent="0.2">
      <c r="D34" s="147">
        <f>IF(E34=0,0,100*F34/E34)</f>
        <v>0</v>
      </c>
      <c r="E34" s="148">
        <f>SUM(E27:E33)</f>
        <v>0</v>
      </c>
      <c r="F34" s="148">
        <f>SUM(F27:F33)</f>
        <v>0</v>
      </c>
      <c r="G34" s="148"/>
      <c r="H34" s="149"/>
      <c r="I34" s="148">
        <f>SUM(I27:I33)</f>
        <v>0</v>
      </c>
      <c r="J34" s="148">
        <f>SUM(J27:J33)</f>
        <v>0</v>
      </c>
      <c r="K34" s="148">
        <f>SUM(K27:K33)</f>
        <v>0</v>
      </c>
      <c r="L34" s="148">
        <f>SUM(L27:L33)</f>
        <v>0</v>
      </c>
    </row>
    <row r="35" spans="3:12" ht="20.100000000000001" customHeight="1" thickBot="1" x14ac:dyDescent="0.25">
      <c r="C35" s="24"/>
    </row>
    <row r="36" spans="3:12" ht="20.100000000000001" customHeight="1" thickTop="1" x14ac:dyDescent="0.2">
      <c r="C36" s="18" t="s">
        <v>59</v>
      </c>
      <c r="D36" s="79" t="s">
        <v>9</v>
      </c>
      <c r="E36" s="79" t="s">
        <v>36</v>
      </c>
      <c r="F36" s="79" t="s">
        <v>38</v>
      </c>
      <c r="G36" s="125" t="s">
        <v>39</v>
      </c>
      <c r="H36" s="126"/>
      <c r="I36" s="127" t="s">
        <v>36</v>
      </c>
      <c r="J36" s="128"/>
      <c r="K36" s="129" t="s">
        <v>38</v>
      </c>
      <c r="L36" s="127"/>
    </row>
    <row r="37" spans="3:12" ht="20.100000000000001" customHeight="1" thickBot="1" x14ac:dyDescent="0.25">
      <c r="C37" s="24"/>
      <c r="D37" s="82" t="s">
        <v>35</v>
      </c>
      <c r="E37" s="82" t="s">
        <v>108</v>
      </c>
      <c r="F37" s="82" t="s">
        <v>108</v>
      </c>
      <c r="G37" s="130" t="s">
        <v>40</v>
      </c>
      <c r="H37" s="126"/>
      <c r="I37" s="33" t="s">
        <v>41</v>
      </c>
      <c r="J37" s="33" t="s">
        <v>42</v>
      </c>
      <c r="K37" s="82" t="s">
        <v>41</v>
      </c>
      <c r="L37" s="83" t="s">
        <v>42</v>
      </c>
    </row>
    <row r="38" spans="3:12" ht="20.100000000000001" customHeight="1" thickTop="1" x14ac:dyDescent="0.2">
      <c r="C38" s="197" t="s">
        <v>37</v>
      </c>
      <c r="D38" s="131">
        <f>INDEX(Feuil1!$C$16:$D$21,MATCH(C38,ListeC,0),2)</f>
        <v>0</v>
      </c>
      <c r="E38" s="216"/>
      <c r="F38" s="59">
        <f t="shared" ref="F38:F43" si="10">D38*0.01*E38</f>
        <v>0</v>
      </c>
      <c r="G38" s="203" t="s">
        <v>37</v>
      </c>
      <c r="H38" s="132"/>
      <c r="I38" s="133">
        <f t="shared" ref="I38:I43" si="11">IF($G38="Oui",E38,0)</f>
        <v>0</v>
      </c>
      <c r="J38" s="134">
        <f t="shared" ref="J38:J43" si="12">IF($G38="Non",E38,0)</f>
        <v>0</v>
      </c>
      <c r="K38" s="134">
        <f t="shared" ref="K38:K43" si="13">IF($G38="Oui",F38,0)</f>
        <v>0</v>
      </c>
      <c r="L38" s="135">
        <f t="shared" ref="L38:L43" si="14">IF($G38="Non",F38,0)</f>
        <v>0</v>
      </c>
    </row>
    <row r="39" spans="3:12" ht="20.100000000000001" customHeight="1" x14ac:dyDescent="0.2">
      <c r="C39" s="198" t="s">
        <v>37</v>
      </c>
      <c r="D39" s="136">
        <f>INDEX(Feuil1!$C$16:$D$21,MATCH(C39,ListeC,0),2)</f>
        <v>0</v>
      </c>
      <c r="E39" s="200"/>
      <c r="F39" s="137">
        <f t="shared" si="10"/>
        <v>0</v>
      </c>
      <c r="G39" s="204" t="s">
        <v>37</v>
      </c>
      <c r="H39" s="132"/>
      <c r="I39" s="138">
        <f t="shared" si="11"/>
        <v>0</v>
      </c>
      <c r="J39" s="139">
        <f t="shared" si="12"/>
        <v>0</v>
      </c>
      <c r="K39" s="139">
        <f t="shared" si="13"/>
        <v>0</v>
      </c>
      <c r="L39" s="140">
        <f t="shared" si="14"/>
        <v>0</v>
      </c>
    </row>
    <row r="40" spans="3:12" ht="20.100000000000001" customHeight="1" x14ac:dyDescent="0.2">
      <c r="C40" s="198" t="s">
        <v>37</v>
      </c>
      <c r="D40" s="141">
        <f>INDEX(Feuil1!$C$16:$D$21,MATCH(C40,ListeC,0),2)</f>
        <v>0</v>
      </c>
      <c r="E40" s="201"/>
      <c r="F40" s="139">
        <f t="shared" si="10"/>
        <v>0</v>
      </c>
      <c r="G40" s="205" t="s">
        <v>37</v>
      </c>
      <c r="H40" s="132"/>
      <c r="I40" s="142">
        <f t="shared" si="11"/>
        <v>0</v>
      </c>
      <c r="J40" s="55">
        <f t="shared" si="12"/>
        <v>0</v>
      </c>
      <c r="K40" s="55">
        <f t="shared" si="13"/>
        <v>0</v>
      </c>
      <c r="L40" s="143">
        <f t="shared" si="14"/>
        <v>0</v>
      </c>
    </row>
    <row r="41" spans="3:12" ht="20.100000000000001" customHeight="1" x14ac:dyDescent="0.2">
      <c r="C41" s="198" t="s">
        <v>37</v>
      </c>
      <c r="D41" s="141">
        <f>INDEX(Feuil1!$C$16:$D$21,MATCH(C41,ListeC,0),2)</f>
        <v>0</v>
      </c>
      <c r="E41" s="201"/>
      <c r="F41" s="139">
        <f t="shared" si="10"/>
        <v>0</v>
      </c>
      <c r="G41" s="205" t="s">
        <v>37</v>
      </c>
      <c r="H41" s="132"/>
      <c r="I41" s="138">
        <f t="shared" si="11"/>
        <v>0</v>
      </c>
      <c r="J41" s="139">
        <f t="shared" si="12"/>
        <v>0</v>
      </c>
      <c r="K41" s="139">
        <f t="shared" si="13"/>
        <v>0</v>
      </c>
      <c r="L41" s="140">
        <f t="shared" si="14"/>
        <v>0</v>
      </c>
    </row>
    <row r="42" spans="3:12" ht="20.100000000000001" customHeight="1" x14ac:dyDescent="0.2">
      <c r="C42" s="198" t="s">
        <v>37</v>
      </c>
      <c r="D42" s="141">
        <f>INDEX(Feuil1!$C$16:$D$21,MATCH(C42,ListeC,0),2)</f>
        <v>0</v>
      </c>
      <c r="E42" s="201"/>
      <c r="F42" s="139">
        <f t="shared" si="10"/>
        <v>0</v>
      </c>
      <c r="G42" s="205" t="s">
        <v>37</v>
      </c>
      <c r="H42" s="132"/>
      <c r="I42" s="138">
        <f t="shared" si="11"/>
        <v>0</v>
      </c>
      <c r="J42" s="139">
        <f t="shared" si="12"/>
        <v>0</v>
      </c>
      <c r="K42" s="139">
        <f t="shared" si="13"/>
        <v>0</v>
      </c>
      <c r="L42" s="140">
        <f t="shared" si="14"/>
        <v>0</v>
      </c>
    </row>
    <row r="43" spans="3:12" ht="20.100000000000001" customHeight="1" thickBot="1" x14ac:dyDescent="0.25">
      <c r="C43" s="199" t="s">
        <v>37</v>
      </c>
      <c r="D43" s="144">
        <f>INDEX(Feuil1!$C$16:$D$21,MATCH(C43,ListeC,0),2)</f>
        <v>0</v>
      </c>
      <c r="E43" s="202"/>
      <c r="F43" s="54">
        <f t="shared" si="10"/>
        <v>0</v>
      </c>
      <c r="G43" s="206" t="s">
        <v>37</v>
      </c>
      <c r="H43" s="132"/>
      <c r="I43" s="145">
        <f t="shared" si="11"/>
        <v>0</v>
      </c>
      <c r="J43" s="54">
        <f t="shared" si="12"/>
        <v>0</v>
      </c>
      <c r="K43" s="54">
        <f t="shared" si="13"/>
        <v>0</v>
      </c>
      <c r="L43" s="146">
        <f t="shared" si="14"/>
        <v>0</v>
      </c>
    </row>
    <row r="44" spans="3:12" ht="20.100000000000001" customHeight="1" thickTop="1" x14ac:dyDescent="0.2">
      <c r="D44" s="147">
        <f>IF(E44=0,0,100*F44/E44)</f>
        <v>0</v>
      </c>
      <c r="E44" s="148">
        <f>SUM(E38:E43)</f>
        <v>0</v>
      </c>
      <c r="F44" s="148">
        <f>SUM(F38:F43)</f>
        <v>0</v>
      </c>
      <c r="G44" s="148"/>
      <c r="H44" s="149"/>
      <c r="I44" s="148">
        <f>SUM(I38:I43)</f>
        <v>0</v>
      </c>
      <c r="J44" s="148">
        <f>SUM(J38:J43)</f>
        <v>0</v>
      </c>
      <c r="K44" s="148">
        <f>SUM(K38:K43)</f>
        <v>0</v>
      </c>
      <c r="L44" s="148">
        <f>SUM(L38:L43)</f>
        <v>0</v>
      </c>
    </row>
    <row r="45" spans="3:12" ht="20.100000000000001" customHeight="1" thickBot="1" x14ac:dyDescent="0.25">
      <c r="C45" s="24"/>
    </row>
    <row r="46" spans="3:12" ht="20.100000000000001" customHeight="1" thickTop="1" x14ac:dyDescent="0.2">
      <c r="C46" s="18" t="s">
        <v>81</v>
      </c>
      <c r="D46" s="79" t="s">
        <v>9</v>
      </c>
      <c r="E46" s="79" t="s">
        <v>36</v>
      </c>
      <c r="F46" s="79" t="s">
        <v>38</v>
      </c>
      <c r="G46" s="125" t="s">
        <v>39</v>
      </c>
      <c r="H46" s="126"/>
      <c r="I46" s="127" t="s">
        <v>36</v>
      </c>
      <c r="J46" s="128"/>
      <c r="K46" s="129" t="s">
        <v>38</v>
      </c>
      <c r="L46" s="127"/>
    </row>
    <row r="47" spans="3:12" ht="20.100000000000001" customHeight="1" thickBot="1" x14ac:dyDescent="0.25">
      <c r="C47" s="24"/>
      <c r="D47" s="82" t="s">
        <v>35</v>
      </c>
      <c r="E47" s="82" t="s">
        <v>108</v>
      </c>
      <c r="F47" s="82" t="s">
        <v>108</v>
      </c>
      <c r="G47" s="130" t="s">
        <v>40</v>
      </c>
      <c r="H47" s="126"/>
      <c r="I47" s="33" t="s">
        <v>41</v>
      </c>
      <c r="J47" s="33" t="s">
        <v>42</v>
      </c>
      <c r="K47" s="82" t="s">
        <v>41</v>
      </c>
      <c r="L47" s="83" t="s">
        <v>42</v>
      </c>
    </row>
    <row r="48" spans="3:12" ht="20.100000000000001" customHeight="1" thickTop="1" x14ac:dyDescent="0.2">
      <c r="C48" s="197" t="s">
        <v>37</v>
      </c>
      <c r="D48" s="131">
        <f>INDEX(Feuil1!$G$16:$H$28,MATCH(C48,ListeD,0),2)</f>
        <v>0</v>
      </c>
      <c r="E48" s="216"/>
      <c r="F48" s="59">
        <f>D48*0.01*E48</f>
        <v>0</v>
      </c>
      <c r="G48" s="203" t="s">
        <v>37</v>
      </c>
      <c r="H48" s="132"/>
      <c r="I48" s="133">
        <f>IF($G48="Oui",E48,0)</f>
        <v>0</v>
      </c>
      <c r="J48" s="134">
        <f>IF($G48="Non",E48,0)</f>
        <v>0</v>
      </c>
      <c r="K48" s="134">
        <f>IF($G48="Oui",F48,0)</f>
        <v>0</v>
      </c>
      <c r="L48" s="135">
        <f>IF($G48="Non",F48,0)</f>
        <v>0</v>
      </c>
    </row>
    <row r="49" spans="2:12" ht="20.100000000000001" customHeight="1" x14ac:dyDescent="0.2">
      <c r="C49" s="198" t="s">
        <v>37</v>
      </c>
      <c r="D49" s="136">
        <f>INDEX(Feuil1!$G$16:$H$28,MATCH(C49,ListeD,0),2)</f>
        <v>0</v>
      </c>
      <c r="E49" s="200"/>
      <c r="F49" s="137">
        <f t="shared" ref="F49:F57" si="15">D49*0.01*E49</f>
        <v>0</v>
      </c>
      <c r="G49" s="204" t="s">
        <v>37</v>
      </c>
      <c r="H49" s="132"/>
      <c r="I49" s="138">
        <f t="shared" ref="I49:I57" si="16">IF($G49="Oui",E49,0)</f>
        <v>0</v>
      </c>
      <c r="J49" s="139">
        <f t="shared" ref="J49:J57" si="17">IF($G49="Non",E49,0)</f>
        <v>0</v>
      </c>
      <c r="K49" s="139">
        <f t="shared" ref="K49:K57" si="18">IF($G49="Oui",F49,0)</f>
        <v>0</v>
      </c>
      <c r="L49" s="140">
        <f t="shared" ref="L49:L57" si="19">IF($G49="Non",F49,0)</f>
        <v>0</v>
      </c>
    </row>
    <row r="50" spans="2:12" ht="20.100000000000001" customHeight="1" x14ac:dyDescent="0.2">
      <c r="C50" s="198" t="s">
        <v>37</v>
      </c>
      <c r="D50" s="141">
        <f>INDEX(Feuil1!$G$16:$H$28,MATCH(C50,ListeD,0),2)</f>
        <v>0</v>
      </c>
      <c r="E50" s="201"/>
      <c r="F50" s="139">
        <f t="shared" si="15"/>
        <v>0</v>
      </c>
      <c r="G50" s="205" t="s">
        <v>37</v>
      </c>
      <c r="H50" s="132"/>
      <c r="I50" s="142">
        <f t="shared" si="16"/>
        <v>0</v>
      </c>
      <c r="J50" s="55">
        <f t="shared" si="17"/>
        <v>0</v>
      </c>
      <c r="K50" s="55">
        <f t="shared" si="18"/>
        <v>0</v>
      </c>
      <c r="L50" s="143">
        <f t="shared" si="19"/>
        <v>0</v>
      </c>
    </row>
    <row r="51" spans="2:12" ht="20.100000000000001" customHeight="1" x14ac:dyDescent="0.2">
      <c r="C51" s="198" t="s">
        <v>37</v>
      </c>
      <c r="D51" s="141">
        <f>INDEX(Feuil1!$G$16:$H$28,MATCH(C51,ListeD,0),2)</f>
        <v>0</v>
      </c>
      <c r="E51" s="201"/>
      <c r="F51" s="139">
        <f t="shared" si="15"/>
        <v>0</v>
      </c>
      <c r="G51" s="205" t="s">
        <v>37</v>
      </c>
      <c r="H51" s="132"/>
      <c r="I51" s="138">
        <f t="shared" si="16"/>
        <v>0</v>
      </c>
      <c r="J51" s="139">
        <f t="shared" si="17"/>
        <v>0</v>
      </c>
      <c r="K51" s="139">
        <f t="shared" si="18"/>
        <v>0</v>
      </c>
      <c r="L51" s="140">
        <f t="shared" si="19"/>
        <v>0</v>
      </c>
    </row>
    <row r="52" spans="2:12" ht="20.100000000000001" customHeight="1" x14ac:dyDescent="0.2">
      <c r="C52" s="198" t="s">
        <v>37</v>
      </c>
      <c r="D52" s="141">
        <f>INDEX(Feuil1!$G$16:$H$28,MATCH(C52,ListeD,0),2)</f>
        <v>0</v>
      </c>
      <c r="E52" s="201"/>
      <c r="F52" s="139">
        <f t="shared" si="15"/>
        <v>0</v>
      </c>
      <c r="G52" s="205" t="s">
        <v>37</v>
      </c>
      <c r="H52" s="132"/>
      <c r="I52" s="138">
        <f t="shared" si="16"/>
        <v>0</v>
      </c>
      <c r="J52" s="139">
        <f t="shared" si="17"/>
        <v>0</v>
      </c>
      <c r="K52" s="139">
        <f t="shared" si="18"/>
        <v>0</v>
      </c>
      <c r="L52" s="140">
        <f t="shared" si="19"/>
        <v>0</v>
      </c>
    </row>
    <row r="53" spans="2:12" ht="20.100000000000001" customHeight="1" x14ac:dyDescent="0.2">
      <c r="C53" s="198" t="s">
        <v>37</v>
      </c>
      <c r="D53" s="141">
        <f>INDEX(Feuil1!$G$16:$H$28,MATCH(C53,ListeD,0),2)</f>
        <v>0</v>
      </c>
      <c r="E53" s="201"/>
      <c r="F53" s="139">
        <f t="shared" si="15"/>
        <v>0</v>
      </c>
      <c r="G53" s="205" t="s">
        <v>37</v>
      </c>
      <c r="H53" s="132"/>
      <c r="I53" s="138">
        <f t="shared" si="16"/>
        <v>0</v>
      </c>
      <c r="J53" s="139">
        <f t="shared" si="17"/>
        <v>0</v>
      </c>
      <c r="K53" s="139">
        <f t="shared" si="18"/>
        <v>0</v>
      </c>
      <c r="L53" s="140">
        <f t="shared" si="19"/>
        <v>0</v>
      </c>
    </row>
    <row r="54" spans="2:12" ht="20.100000000000001" customHeight="1" x14ac:dyDescent="0.2">
      <c r="C54" s="198" t="s">
        <v>37</v>
      </c>
      <c r="D54" s="141">
        <f>INDEX(Feuil1!$G$16:$H$28,MATCH(C54,ListeD,0),2)</f>
        <v>0</v>
      </c>
      <c r="E54" s="201"/>
      <c r="F54" s="139">
        <f t="shared" si="15"/>
        <v>0</v>
      </c>
      <c r="G54" s="205" t="s">
        <v>37</v>
      </c>
      <c r="H54" s="132"/>
      <c r="I54" s="138">
        <f t="shared" si="16"/>
        <v>0</v>
      </c>
      <c r="J54" s="139">
        <f t="shared" si="17"/>
        <v>0</v>
      </c>
      <c r="K54" s="139">
        <f t="shared" si="18"/>
        <v>0</v>
      </c>
      <c r="L54" s="140">
        <f t="shared" si="19"/>
        <v>0</v>
      </c>
    </row>
    <row r="55" spans="2:12" ht="20.100000000000001" customHeight="1" x14ac:dyDescent="0.2">
      <c r="C55" s="198" t="s">
        <v>37</v>
      </c>
      <c r="D55" s="141">
        <f>INDEX(Feuil1!$G$16:$H$28,MATCH(C55,ListeD,0),2)</f>
        <v>0</v>
      </c>
      <c r="E55" s="201"/>
      <c r="F55" s="139">
        <f t="shared" si="15"/>
        <v>0</v>
      </c>
      <c r="G55" s="205" t="s">
        <v>37</v>
      </c>
      <c r="H55" s="132"/>
      <c r="I55" s="138">
        <f t="shared" si="16"/>
        <v>0</v>
      </c>
      <c r="J55" s="139">
        <f t="shared" si="17"/>
        <v>0</v>
      </c>
      <c r="K55" s="139">
        <f t="shared" si="18"/>
        <v>0</v>
      </c>
      <c r="L55" s="140">
        <f t="shared" si="19"/>
        <v>0</v>
      </c>
    </row>
    <row r="56" spans="2:12" ht="20.100000000000001" customHeight="1" x14ac:dyDescent="0.2">
      <c r="C56" s="198" t="s">
        <v>37</v>
      </c>
      <c r="D56" s="141">
        <f>INDEX(Feuil1!$G$16:$H$28,MATCH(C56,ListeD,0),2)</f>
        <v>0</v>
      </c>
      <c r="E56" s="201"/>
      <c r="F56" s="139">
        <f t="shared" si="15"/>
        <v>0</v>
      </c>
      <c r="G56" s="205" t="s">
        <v>37</v>
      </c>
      <c r="H56" s="132"/>
      <c r="I56" s="138">
        <f t="shared" si="16"/>
        <v>0</v>
      </c>
      <c r="J56" s="139">
        <f t="shared" si="17"/>
        <v>0</v>
      </c>
      <c r="K56" s="139">
        <f t="shared" si="18"/>
        <v>0</v>
      </c>
      <c r="L56" s="140">
        <f t="shared" si="19"/>
        <v>0</v>
      </c>
    </row>
    <row r="57" spans="2:12" ht="20.100000000000001" customHeight="1" thickBot="1" x14ac:dyDescent="0.25">
      <c r="C57" s="199" t="s">
        <v>37</v>
      </c>
      <c r="D57" s="144">
        <f>INDEX(Feuil1!$G$16:$H$28,MATCH(C57,ListeD,0),2)</f>
        <v>0</v>
      </c>
      <c r="E57" s="217"/>
      <c r="F57" s="150">
        <f t="shared" si="15"/>
        <v>0</v>
      </c>
      <c r="G57" s="206" t="s">
        <v>37</v>
      </c>
      <c r="H57" s="132"/>
      <c r="I57" s="151">
        <f t="shared" si="16"/>
        <v>0</v>
      </c>
      <c r="J57" s="150">
        <f t="shared" si="17"/>
        <v>0</v>
      </c>
      <c r="K57" s="150">
        <f t="shared" si="18"/>
        <v>0</v>
      </c>
      <c r="L57" s="152">
        <f t="shared" si="19"/>
        <v>0</v>
      </c>
    </row>
    <row r="58" spans="2:12" ht="20.100000000000001" customHeight="1" thickTop="1" x14ac:dyDescent="0.2">
      <c r="D58" s="147">
        <f>IF(E58=0,0,100*F58/E58)</f>
        <v>0</v>
      </c>
      <c r="E58" s="148">
        <f>SUM(E48:E57)</f>
        <v>0</v>
      </c>
      <c r="F58" s="148">
        <f>SUM(F48:F57)</f>
        <v>0</v>
      </c>
      <c r="G58" s="148"/>
      <c r="H58" s="149"/>
      <c r="I58" s="148">
        <f>SUM(I48:I57)</f>
        <v>0</v>
      </c>
      <c r="J58" s="148">
        <f>SUM(J48:J57)</f>
        <v>0</v>
      </c>
      <c r="K58" s="148">
        <f>SUM(K48:K57)</f>
        <v>0</v>
      </c>
      <c r="L58" s="148">
        <f>SUM(L48:L57)</f>
        <v>0</v>
      </c>
    </row>
    <row r="59" spans="2:12" ht="20.100000000000001" customHeight="1" thickBot="1" x14ac:dyDescent="0.25">
      <c r="C59" s="153"/>
      <c r="D59" s="154"/>
      <c r="E59" s="149"/>
      <c r="F59" s="149"/>
      <c r="G59" s="149"/>
      <c r="H59" s="149"/>
      <c r="I59" s="149"/>
      <c r="J59" s="149"/>
      <c r="K59" s="149"/>
      <c r="L59" s="149"/>
    </row>
    <row r="60" spans="2:12" ht="20.100000000000001" customHeight="1" thickTop="1" x14ac:dyDescent="0.2">
      <c r="B60" s="12"/>
      <c r="C60" s="155" t="s">
        <v>45</v>
      </c>
      <c r="D60" s="79" t="s">
        <v>9</v>
      </c>
      <c r="E60" s="79" t="s">
        <v>36</v>
      </c>
      <c r="F60" s="125" t="s">
        <v>38</v>
      </c>
      <c r="G60" s="12"/>
    </row>
    <row r="61" spans="2:12" ht="20.100000000000001" customHeight="1" thickBot="1" x14ac:dyDescent="0.25">
      <c r="B61" s="12"/>
      <c r="C61" s="24"/>
      <c r="D61" s="82" t="s">
        <v>35</v>
      </c>
      <c r="E61" s="82" t="s">
        <v>108</v>
      </c>
      <c r="F61" s="130" t="s">
        <v>108</v>
      </c>
      <c r="G61" s="12"/>
    </row>
    <row r="62" spans="2:12" ht="20.100000000000001" customHeight="1" thickTop="1" x14ac:dyDescent="0.2">
      <c r="B62" s="12"/>
      <c r="C62" s="158" t="s">
        <v>43</v>
      </c>
      <c r="D62" s="159">
        <f>IF(E62=0,0,100*F62/E62)</f>
        <v>0</v>
      </c>
      <c r="E62" s="160">
        <f>IF(TypeProjet="CHANGEMENT D'AFFECTATION",0,I23+I34+I44+I58)</f>
        <v>0</v>
      </c>
      <c r="F62" s="161">
        <f>IF(TypeProjet="CHANGEMENT D'AFFECTATION",0,K23+K34+K44+K58)</f>
        <v>0</v>
      </c>
      <c r="G62" s="162"/>
    </row>
    <row r="63" spans="2:12" ht="20.100000000000001" customHeight="1" thickBot="1" x14ac:dyDescent="0.25">
      <c r="B63" s="12"/>
      <c r="C63" s="163" t="s">
        <v>6</v>
      </c>
      <c r="D63" s="164">
        <f>IF(E63=0,0,100*F63/E63)</f>
        <v>0</v>
      </c>
      <c r="E63" s="165">
        <f>IF(TypeProjet="CHANGEMENT D'AFFECTATION",0,J23+J34+J44+J58)</f>
        <v>0</v>
      </c>
      <c r="F63" s="166">
        <f>IF(TypeProjet="CHANGEMENT D'AFFECTATION",0,L23+L34+L44+L58)</f>
        <v>0</v>
      </c>
      <c r="G63" s="12"/>
    </row>
    <row r="64" spans="2:12" ht="20.100000000000001" customHeight="1" thickTop="1" thickBot="1" x14ac:dyDescent="0.25">
      <c r="C64" s="167" t="s">
        <v>44</v>
      </c>
      <c r="D64" s="168">
        <f>IF(E64=0,0,100*F64/E64)</f>
        <v>0</v>
      </c>
      <c r="E64" s="169">
        <f>E63+E62</f>
        <v>0</v>
      </c>
      <c r="F64" s="170">
        <f>F63+F62</f>
        <v>0</v>
      </c>
    </row>
    <row r="65" ht="20.100000000000001" customHeight="1" thickTop="1" x14ac:dyDescent="0.2"/>
  </sheetData>
  <sheetProtection algorithmName="SHA-512" hashValue="CowoU05Twq7r9H7freSiWxaOUXXFYCNY9zsNKlPhEwvlTid/IgMGoAle6yrB+wZXY+Bbt0fy5UYh91ryYrK3/w==" saltValue="yc9MYvFRj3w63xQ+p9s47g==" spinCount="100000" sheet="1" formatCells="0" formatColumns="0" formatRows="0" insertColumns="0" insertRows="0" insertHyperlinks="0" deleteColumns="0" deleteRows="0" selectLockedCells="1" sort="0" autoFilter="0" pivotTables="0"/>
  <mergeCells count="1">
    <mergeCell ref="F9:G9"/>
  </mergeCells>
  <conditionalFormatting sqref="E17:E22">
    <cfRule type="containsBlanks" dxfId="23" priority="11">
      <formula>LEN(TRIM(E17))=0</formula>
    </cfRule>
  </conditionalFormatting>
  <conditionalFormatting sqref="E27:E33">
    <cfRule type="containsBlanks" dxfId="22" priority="5">
      <formula>LEN(TRIM(E27))=0</formula>
    </cfRule>
  </conditionalFormatting>
  <conditionalFormatting sqref="E38:E43">
    <cfRule type="containsBlanks" dxfId="21" priority="3">
      <formula>LEN(TRIM(E38))=0</formula>
    </cfRule>
  </conditionalFormatting>
  <conditionalFormatting sqref="E48:E57">
    <cfRule type="containsBlanks" dxfId="20" priority="13">
      <formula>LEN(TRIM(E48))=0</formula>
    </cfRule>
  </conditionalFormatting>
  <dataValidations count="9">
    <dataValidation type="list" allowBlank="1" showInputMessage="1" showErrorMessage="1" error="Un élément de la liste doit être sélectionné" prompt="Sélectionner un type de surface dans la liste" sqref="C48:C57">
      <formula1>ListeD</formula1>
    </dataValidation>
    <dataValidation type="list" allowBlank="1" showInputMessage="1" showErrorMessage="1" error="Un élément de la liste doit être sélectionné" prompt="Sélectionner un type de surface dans la liste" sqref="C38:C43">
      <formula1>ListeC</formula1>
    </dataValidation>
    <dataValidation type="list" allowBlank="1" showInputMessage="1" showErrorMessage="1" error="Un élément de la liste doit être sélectionné" prompt="Sélectionner un type de surface dans la liste" sqref="C27:C33">
      <formula1>ListeB</formula1>
    </dataValidation>
    <dataValidation type="list" allowBlank="1" showInputMessage="1" showErrorMessage="1" error="Un élément de la liste doit être sélectionné" prompt="Sélectionner un type de surface dans la liste" sqref="C17:C22">
      <formula1>ListeA</formula1>
    </dataValidation>
    <dataValidation type="list" allowBlank="1" showInputMessage="1" showErrorMessage="1" sqref="H27:H33 H38:H43 H48:H57 H17:H22">
      <formula1>"Oui, Non"</formula1>
    </dataValidation>
    <dataValidation type="whole" operator="greaterThanOrEqual" allowBlank="1" showInputMessage="1" showErrorMessage="1" error="La valeur doit être un entier supérieur ou égal à 0" prompt="Introduire une valeur entière en m2" sqref="E48:E57">
      <formula1>0</formula1>
    </dataValidation>
    <dataValidation type="whole" operator="greaterThanOrEqual" allowBlank="1" showInputMessage="1" showErrorMessage="1" error="La valeur doit être un entier supérieur ou égal à 0" prompt="Introduire une valeur entière en m2" sqref="E17:E22 E27:E33 E38:E43">
      <formula1>0</formula1>
    </dataValidation>
    <dataValidation type="list" allowBlank="1" showInputMessage="1" showErrorMessage="1" prompt="Sélectionner Oui ou Non" sqref="G48:G57">
      <formula1>"-,Oui, Non"</formula1>
    </dataValidation>
    <dataValidation type="list" allowBlank="1" showInputMessage="1" showErrorMessage="1" prompt="Sélectionner Oui ou Non" sqref="G17:G22 G27:G33 G38:G43">
      <formula1>"-,Oui, Non"</formula1>
    </dataValidation>
  </dataValidations>
  <pageMargins left="0.70866141732283472" right="0.70866141732283472" top="0.39370078740157483" bottom="0.74803149606299213" header="0.31496062992125984" footer="0.31496062992125984"/>
  <pageSetup paperSize="9" scale="61" orientation="portrait" r:id="rId1"/>
  <headerFooter>
    <oddFooter>&amp;CRue David-Dufour 5 - cas postale 206 - 1211 Genève 8
Téléphone 022 546 74 03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12" operator="beginsWith" id="{514D3FA3-3EDA-49BD-B9A3-9F5496D65C0F}">
            <xm:f>LEFT(C17,LEN("-"))="-"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C17:C22</xm:sqref>
        </x14:conditionalFormatting>
        <x14:conditionalFormatting xmlns:xm="http://schemas.microsoft.com/office/excel/2006/main">
          <x14:cfRule type="beginsWith" priority="10" operator="beginsWith" id="{9A55762A-26F8-4E94-96BE-9D36E5A37E50}">
            <xm:f>LEFT(G17,LEN("-"))="-"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G17:G22</xm:sqref>
        </x14:conditionalFormatting>
        <x14:conditionalFormatting xmlns:xm="http://schemas.microsoft.com/office/excel/2006/main">
          <x14:cfRule type="beginsWith" priority="9" operator="beginsWith" id="{A654B2E0-41E1-47F7-87EF-3409E18E53A7}">
            <xm:f>LEFT(G27,LEN("-"))="-"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G27:G33</xm:sqref>
        </x14:conditionalFormatting>
        <x14:conditionalFormatting xmlns:xm="http://schemas.microsoft.com/office/excel/2006/main">
          <x14:cfRule type="beginsWith" priority="8" operator="beginsWith" id="{59C3551A-10B5-46F2-BCB1-BBAAB60E44E6}">
            <xm:f>LEFT(G38,LEN("-"))="-"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G38:G43</xm:sqref>
        </x14:conditionalFormatting>
        <x14:conditionalFormatting xmlns:xm="http://schemas.microsoft.com/office/excel/2006/main">
          <x14:cfRule type="beginsWith" priority="7" operator="beginsWith" id="{9B568C57-4931-490E-8EEB-35E35A3750EA}">
            <xm:f>LEFT(G48,LEN("-"))="-"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G48:G57</xm:sqref>
        </x14:conditionalFormatting>
        <x14:conditionalFormatting xmlns:xm="http://schemas.microsoft.com/office/excel/2006/main">
          <x14:cfRule type="beginsWith" priority="6" operator="beginsWith" id="{D79883A6-5E98-4310-9225-7503BBF94D07}">
            <xm:f>LEFT(C27,LEN("-"))="-"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C27:C33</xm:sqref>
        </x14:conditionalFormatting>
        <x14:conditionalFormatting xmlns:xm="http://schemas.microsoft.com/office/excel/2006/main">
          <x14:cfRule type="beginsWith" priority="4" operator="beginsWith" id="{C30EB165-2C6C-44B3-A69C-B821B119A4E7}">
            <xm:f>LEFT(C38,LEN("-"))="-"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C38:C43</xm:sqref>
        </x14:conditionalFormatting>
        <x14:conditionalFormatting xmlns:xm="http://schemas.microsoft.com/office/excel/2006/main">
          <x14:cfRule type="beginsWith" priority="2" operator="beginsWith" id="{50EA816A-03B8-4299-89F4-952FC9C229C5}">
            <xm:f>LEFT(C48,LEN("-"))="-"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C48:C57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showGridLines="0" zoomScaleNormal="100" zoomScaleSheetLayoutView="80" workbookViewId="0">
      <selection activeCell="D10" sqref="D10:E10"/>
    </sheetView>
  </sheetViews>
  <sheetFormatPr baseColWidth="10" defaultColWidth="11.42578125" defaultRowHeight="15" x14ac:dyDescent="0.2"/>
  <cols>
    <col min="1" max="1" width="2.5703125" style="10" customWidth="1"/>
    <col min="2" max="2" width="31.140625" style="10" customWidth="1"/>
    <col min="3" max="3" width="14.42578125" style="10" customWidth="1"/>
    <col min="4" max="4" width="11.28515625" style="10" customWidth="1"/>
    <col min="5" max="5" width="16.85546875" style="10" customWidth="1"/>
    <col min="6" max="6" width="10.140625" style="10" customWidth="1"/>
    <col min="7" max="7" width="13.42578125" style="10" customWidth="1"/>
    <col min="8" max="8" width="16" style="10" customWidth="1"/>
    <col min="9" max="9" width="17.7109375" style="10" customWidth="1"/>
    <col min="10" max="10" width="2.85546875" style="12" customWidth="1"/>
    <col min="11" max="16384" width="11.42578125" style="10"/>
  </cols>
  <sheetData>
    <row r="1" spans="1:9" x14ac:dyDescent="0.2">
      <c r="B1" s="11" t="s">
        <v>114</v>
      </c>
    </row>
    <row r="2" spans="1:9" x14ac:dyDescent="0.2">
      <c r="B2" s="11" t="s">
        <v>196</v>
      </c>
    </row>
    <row r="3" spans="1:9" x14ac:dyDescent="0.2">
      <c r="B3" s="11" t="s">
        <v>195</v>
      </c>
    </row>
    <row r="4" spans="1:9" x14ac:dyDescent="0.2">
      <c r="B4" s="11" t="s">
        <v>115</v>
      </c>
    </row>
    <row r="5" spans="1:9" ht="18" x14ac:dyDescent="0.2">
      <c r="B5" s="11" t="s">
        <v>116</v>
      </c>
      <c r="D5" s="12"/>
      <c r="E5" s="12"/>
      <c r="F5" s="13"/>
      <c r="G5" s="12"/>
      <c r="H5" s="12"/>
      <c r="I5" s="12"/>
    </row>
    <row r="6" spans="1:9" ht="18" x14ac:dyDescent="0.2">
      <c r="D6" s="12"/>
      <c r="E6" s="12"/>
      <c r="F6" s="13"/>
      <c r="G6" s="12"/>
      <c r="H6" s="121" t="s">
        <v>111</v>
      </c>
      <c r="I6" s="225">
        <f>'Composante EP - Saisie Actuel'!G6</f>
        <v>0</v>
      </c>
    </row>
    <row r="7" spans="1:9" ht="20.100000000000001" customHeight="1" x14ac:dyDescent="0.2">
      <c r="A7" s="14" t="s">
        <v>110</v>
      </c>
      <c r="B7" s="15"/>
    </row>
    <row r="8" spans="1:9" ht="20.100000000000001" customHeight="1" x14ac:dyDescent="0.2">
      <c r="A8" s="16" t="s">
        <v>94</v>
      </c>
      <c r="B8" s="17"/>
      <c r="C8" s="17"/>
      <c r="D8" s="17"/>
      <c r="E8" s="17"/>
      <c r="F8" s="17"/>
      <c r="G8" s="17"/>
      <c r="H8" s="17"/>
      <c r="I8" s="17"/>
    </row>
    <row r="9" spans="1:9" ht="6.75" customHeight="1" x14ac:dyDescent="0.2"/>
    <row r="10" spans="1:9" ht="20.100000000000001" customHeight="1" x14ac:dyDescent="0.2">
      <c r="B10" s="18" t="s">
        <v>100</v>
      </c>
      <c r="D10" s="232" t="s">
        <v>37</v>
      </c>
      <c r="E10" s="232"/>
    </row>
    <row r="11" spans="1:9" ht="7.5" customHeight="1" x14ac:dyDescent="0.2">
      <c r="C11" s="19"/>
    </row>
    <row r="12" spans="1:9" ht="19.5" customHeight="1" x14ac:dyDescent="0.2">
      <c r="B12" s="18" t="s">
        <v>162</v>
      </c>
      <c r="C12" s="19"/>
      <c r="D12" s="192" t="s">
        <v>184</v>
      </c>
      <c r="E12" s="193"/>
      <c r="F12" s="193"/>
      <c r="G12" s="192" t="s">
        <v>185</v>
      </c>
    </row>
    <row r="13" spans="1:9" ht="6" customHeight="1" x14ac:dyDescent="0.2">
      <c r="C13" s="19"/>
    </row>
    <row r="14" spans="1:9" ht="20.100000000000001" customHeight="1" x14ac:dyDescent="0.2">
      <c r="D14" s="232" t="s">
        <v>37</v>
      </c>
      <c r="E14" s="232"/>
      <c r="G14" s="232" t="s">
        <v>37</v>
      </c>
      <c r="H14" s="232"/>
    </row>
    <row r="15" spans="1:9" ht="7.5" customHeight="1" x14ac:dyDescent="0.2">
      <c r="C15" s="19"/>
    </row>
    <row r="16" spans="1:9" ht="20.100000000000001" customHeight="1" thickBot="1" x14ac:dyDescent="0.25">
      <c r="B16" s="23" t="s">
        <v>92</v>
      </c>
      <c r="C16" s="24"/>
      <c r="D16" s="24"/>
      <c r="E16" s="24"/>
      <c r="F16" s="24"/>
      <c r="G16" s="24"/>
      <c r="H16" s="24"/>
      <c r="I16" s="24"/>
    </row>
    <row r="17" spans="2:9" ht="20.100000000000001" customHeight="1" thickTop="1" x14ac:dyDescent="0.2">
      <c r="B17" s="12" t="s">
        <v>80</v>
      </c>
      <c r="C17" s="12"/>
      <c r="D17" s="230" t="str">
        <f>IF(D10="Cours d'eau", "Forte",IF(D10="Réseau", "Faible","-"))</f>
        <v>-</v>
      </c>
      <c r="E17" s="230"/>
      <c r="F17" s="12"/>
      <c r="G17" s="230" t="str">
        <f>IF(D10="Cours d'eau", "Forte",IF(D10="Réseau", "Faible","-"))</f>
        <v>-</v>
      </c>
      <c r="H17" s="230"/>
      <c r="I17" s="12" t="s">
        <v>163</v>
      </c>
    </row>
    <row r="18" spans="2:9" ht="20.100000000000001" customHeight="1" thickBot="1" x14ac:dyDescent="0.25">
      <c r="B18" s="24" t="s">
        <v>91</v>
      </c>
      <c r="C18" s="24"/>
      <c r="D18" s="231">
        <f>IF(ISNA(VLOOKUP(D14,Feuil1!$K$6:$M$8,MATCH(D17,Feuil1!$L$4:$M$4,0)+1,0)),0,VLOOKUP(D14,Feuil1!$K$6:$M$8,MATCH(D17,Feuil1!$L$4:$M$4,0)+1,0))</f>
        <v>0</v>
      </c>
      <c r="E18" s="231"/>
      <c r="F18" s="24"/>
      <c r="G18" s="231">
        <f>IF(ISNA(VLOOKUP(G14,Feuil1!$K$6:$M$8,MATCH(G17,Feuil1!$L$4:$M$4,0)+1,0)),0,VLOOKUP(G14,Feuil1!$K$6:$M$8,MATCH(G17,Feuil1!$L$4:$M$4,0)+1,0))</f>
        <v>0</v>
      </c>
      <c r="H18" s="231"/>
      <c r="I18" s="24" t="s">
        <v>35</v>
      </c>
    </row>
    <row r="19" spans="2:9" ht="16.5" customHeight="1" thickTop="1" x14ac:dyDescent="0.2">
      <c r="B19" s="12"/>
      <c r="C19" s="12"/>
      <c r="D19" s="12"/>
      <c r="E19" s="22"/>
      <c r="F19" s="12"/>
    </row>
    <row r="20" spans="2:9" ht="20.100000000000001" customHeight="1" thickBot="1" x14ac:dyDescent="0.25">
      <c r="B20" s="23" t="s">
        <v>175</v>
      </c>
      <c r="C20" s="24"/>
      <c r="D20" s="24"/>
      <c r="E20" s="24"/>
      <c r="F20" s="24"/>
      <c r="G20" s="24"/>
      <c r="H20" s="24"/>
      <c r="I20" s="24"/>
    </row>
    <row r="21" spans="2:9" ht="48.75" customHeight="1" thickTop="1" x14ac:dyDescent="0.2">
      <c r="B21" s="25" t="s">
        <v>164</v>
      </c>
      <c r="C21" s="26" t="s">
        <v>36</v>
      </c>
      <c r="D21" s="27" t="s">
        <v>9</v>
      </c>
      <c r="E21" s="27" t="s">
        <v>38</v>
      </c>
      <c r="F21" s="237" t="s">
        <v>102</v>
      </c>
      <c r="G21" s="238"/>
      <c r="H21" s="27" t="s">
        <v>101</v>
      </c>
      <c r="I21" s="28" t="s">
        <v>55</v>
      </c>
    </row>
    <row r="22" spans="2:9" ht="20.100000000000001" customHeight="1" thickBot="1" x14ac:dyDescent="0.25">
      <c r="B22" s="29"/>
      <c r="C22" s="30" t="s">
        <v>103</v>
      </c>
      <c r="D22" s="31" t="s">
        <v>54</v>
      </c>
      <c r="E22" s="31" t="s">
        <v>103</v>
      </c>
      <c r="F22" s="32" t="s">
        <v>57</v>
      </c>
      <c r="G22" s="33" t="s">
        <v>58</v>
      </c>
      <c r="H22" s="31" t="s">
        <v>103</v>
      </c>
      <c r="I22" s="34" t="s">
        <v>56</v>
      </c>
    </row>
    <row r="23" spans="2:9" ht="20.100000000000001" customHeight="1" thickTop="1" thickBot="1" x14ac:dyDescent="0.25">
      <c r="B23" s="239" t="s">
        <v>57</v>
      </c>
      <c r="C23" s="239"/>
      <c r="D23" s="239"/>
      <c r="E23" s="239"/>
      <c r="F23" s="239"/>
      <c r="G23" s="239"/>
      <c r="H23" s="239"/>
      <c r="I23" s="239"/>
    </row>
    <row r="24" spans="2:9" ht="20.100000000000001" customHeight="1" thickTop="1" x14ac:dyDescent="0.2">
      <c r="B24" s="35" t="s">
        <v>169</v>
      </c>
      <c r="C24" s="36">
        <f>IF(TypeProjet="CHANGEMENT D'AFFECTATION",0,SUMIF('Composante EP - Saisie Actuel'!$D$17:$D$22,"&lt;= 65",'Composante EP - Saisie Actuel'!$I$17:$I$22))</f>
        <v>0</v>
      </c>
      <c r="D24" s="37">
        <f>IF(E24=0,0,E24/C24)*100</f>
        <v>0</v>
      </c>
      <c r="E24" s="37">
        <f>IF(TypeProjet="CHANGEMENT D'AFFECTATION",0,SUMIF('Composante EP - Saisie Actuel'!$D$17:$D$22,"&lt;= 65",'Composante EP - Saisie Actuel'!$K$17:$K$22))</f>
        <v>0</v>
      </c>
      <c r="F24" s="38">
        <v>95</v>
      </c>
      <c r="G24" s="243">
        <v>0</v>
      </c>
      <c r="H24" s="39">
        <f>(100-F24)*0.01*(1-G24*0.01)*E24</f>
        <v>0</v>
      </c>
      <c r="I24" s="40">
        <f>MROUND(25*H24,0.05)</f>
        <v>0</v>
      </c>
    </row>
    <row r="25" spans="2:9" ht="20.100000000000001" customHeight="1" x14ac:dyDescent="0.2">
      <c r="B25" s="41" t="s">
        <v>170</v>
      </c>
      <c r="C25" s="42">
        <f>IF(TypeProjet="CHANGEMENT D'AFFECTATION",0,SUMIF('Composante EP - Saisie Actuel'!$D$17:$D$22,"&gt; 65",'Composante EP - Saisie Actuel'!$I$17:$I$22))</f>
        <v>0</v>
      </c>
      <c r="D25" s="43">
        <f>IF(E25=0,0,E25/C25)*100</f>
        <v>0</v>
      </c>
      <c r="E25" s="43">
        <f>IF(TypeProjet="CHANGEMENT D'AFFECTATION",0,SUMIF('Composante EP - Saisie Actuel'!$D$17:$D$22,"&gt; 65",'Composante EP - Saisie Actuel'!$K$17:$K$22))</f>
        <v>0</v>
      </c>
      <c r="F25" s="44">
        <v>70</v>
      </c>
      <c r="G25" s="244"/>
      <c r="H25" s="45">
        <f>(100-F25)*0.01*(1-G24*0.01)*E25</f>
        <v>0</v>
      </c>
      <c r="I25" s="46">
        <f>MROUND(25*H25,0.05)</f>
        <v>0</v>
      </c>
    </row>
    <row r="26" spans="2:9" ht="20.100000000000001" customHeight="1" x14ac:dyDescent="0.2">
      <c r="B26" s="41" t="s">
        <v>171</v>
      </c>
      <c r="C26" s="42">
        <f>IF(TypeProjet="CHANGEMENT D'AFFECTATION",0,SUMIF('Composante EP - Saisie Actuel'!$D$27:$D$33,"&lt;= 65",'Composante EP - Saisie Actuel'!$I$27:$I$33))</f>
        <v>0</v>
      </c>
      <c r="D26" s="43">
        <f>IF(E26=0,0,E26/C26)*100</f>
        <v>0</v>
      </c>
      <c r="E26" s="43">
        <f>IF(TypeProjet="CHANGEMENT D'AFFECTATION",0,SUMIF('Composante EP - Saisie Actuel'!$D$27:$D$33,"&lt;= 65",'Composante EP - Saisie Actuel'!$K$27:$K$33))</f>
        <v>0</v>
      </c>
      <c r="F26" s="44">
        <v>50</v>
      </c>
      <c r="G26" s="241">
        <f>'EP et EU - Saisie'!$D$18</f>
        <v>0</v>
      </c>
      <c r="H26" s="45">
        <f>(100-F26)*0.01*(1-G26*0.01)*E26</f>
        <v>0</v>
      </c>
      <c r="I26" s="46">
        <f>MROUND(25*H26,0.05)</f>
        <v>0</v>
      </c>
    </row>
    <row r="27" spans="2:9" ht="20.100000000000001" customHeight="1" thickBot="1" x14ac:dyDescent="0.25">
      <c r="B27" s="47" t="s">
        <v>172</v>
      </c>
      <c r="C27" s="48">
        <f>IF(TypeProjet="CHANGEMENT D'AFFECTATION",0,SUMIF('Composante EP - Saisie Actuel'!$D$27:$D$33,"&gt; 65",'Composante EP - Saisie Actuel'!$I$27:$I$33))</f>
        <v>0</v>
      </c>
      <c r="D27" s="49">
        <f>IF(E27=0,0,E27/C27)*100</f>
        <v>0</v>
      </c>
      <c r="E27" s="49">
        <f>IF(TypeProjet="CHANGEMENT D'AFFECTATION",0,SUMIF('Composante EP - Saisie Actuel'!$D$27:$D$33,"&gt; 65",'Composante EP - Saisie Actuel'!$K$27:$K$33))</f>
        <v>0</v>
      </c>
      <c r="F27" s="75">
        <v>0</v>
      </c>
      <c r="G27" s="242"/>
      <c r="H27" s="50">
        <f>(100-F27)*0.01*(1-G26*0.01)*E27</f>
        <v>0</v>
      </c>
      <c r="I27" s="51">
        <f>MROUND(25*H27,0.05)</f>
        <v>0</v>
      </c>
    </row>
    <row r="28" spans="2:9" ht="20.100000000000001" customHeight="1" thickTop="1" thickBot="1" x14ac:dyDescent="0.25">
      <c r="B28" s="52" t="s">
        <v>59</v>
      </c>
      <c r="C28" s="53">
        <f>IF(TypeProjet="CHANGEMENT D'AFFECTATION",0,SUM('Composante EP - Saisie Actuel'!$I$38:$I$43))</f>
        <v>0</v>
      </c>
      <c r="D28" s="54">
        <f>IF(E28=0,0,E28/C28)*100</f>
        <v>0</v>
      </c>
      <c r="E28" s="53">
        <f>IF(TypeProjet="CHANGEMENT D'AFFECTATION",0,SUM('Composante EP - Saisie Actuel'!$K$38:$K$43))</f>
        <v>0</v>
      </c>
      <c r="F28" s="55">
        <v>0</v>
      </c>
      <c r="G28" s="56">
        <f>'EP et EU - Saisie'!$D$18</f>
        <v>0</v>
      </c>
      <c r="H28" s="50">
        <f>(100-F28)*0.01*(1-G28*0.01)*E28</f>
        <v>0</v>
      </c>
      <c r="I28" s="57">
        <f>MROUND(25*H28,0.05)</f>
        <v>0</v>
      </c>
    </row>
    <row r="29" spans="2:9" ht="20.100000000000001" customHeight="1" thickTop="1" thickBot="1" x14ac:dyDescent="0.25">
      <c r="B29" s="240" t="s">
        <v>60</v>
      </c>
      <c r="C29" s="240"/>
      <c r="D29" s="240"/>
      <c r="E29" s="240"/>
      <c r="F29" s="240"/>
      <c r="G29" s="240"/>
      <c r="H29" s="240"/>
      <c r="I29" s="240"/>
    </row>
    <row r="30" spans="2:9" ht="20.100000000000001" customHeight="1" thickTop="1" x14ac:dyDescent="0.2">
      <c r="B30" s="58" t="s">
        <v>61</v>
      </c>
      <c r="C30" s="59">
        <f>IF(TypeProjet="CHANGEMENT D'AFFECTATION",0,SUMIF('Composante EP - Saisie Actuel'!$D$48:$D$57,"&gt; 15",'Composante EP - Saisie Actuel'!$I$48:$I$57))</f>
        <v>0</v>
      </c>
      <c r="D30" s="59">
        <f>IF(E30=0,0,E30/C30)*100</f>
        <v>0</v>
      </c>
      <c r="E30" s="59">
        <f>IF(TypeProjet="CHANGEMENT D'AFFECTATION",0,SUMIF('Composante EP - Saisie Actuel'!$D$48:$D$57,"&gt; 15",'Composante EP - Saisie Actuel'!$K$48:$K$57))</f>
        <v>0</v>
      </c>
      <c r="F30" s="60">
        <v>0</v>
      </c>
      <c r="G30" s="233">
        <f>'EP et EU - Saisie'!$D$18</f>
        <v>0</v>
      </c>
      <c r="H30" s="39">
        <f>(100-F30)*0.01*(1-G30*0.01)*E30</f>
        <v>0</v>
      </c>
      <c r="I30" s="40">
        <f>MROUND(25*H30,0.05)</f>
        <v>0</v>
      </c>
    </row>
    <row r="31" spans="2:9" ht="20.100000000000001" customHeight="1" thickBot="1" x14ac:dyDescent="0.25">
      <c r="B31" s="61" t="s">
        <v>62</v>
      </c>
      <c r="C31" s="54">
        <f>IF(TypeProjet="CHANGEMENT D'AFFECTATION",0,SUMIF('Composante EP - Saisie Actuel'!$D$48:$D$57,"&lt;= 15",'Composante EP - Saisie Actuel'!$I$48:$I$57))</f>
        <v>0</v>
      </c>
      <c r="D31" s="54">
        <f>IF(E31=0,0,E31/C31)*100</f>
        <v>0</v>
      </c>
      <c r="E31" s="54">
        <f>IF(TypeProjet="CHANGEMENT D'AFFECTATION",0,SUMIF('Composante EP - Saisie Actuel'!$D$48:$D$57,"&lt;= 15",'Composante EP - Saisie Actuel'!$K$48:$K$57))</f>
        <v>0</v>
      </c>
      <c r="F31" s="62">
        <v>0</v>
      </c>
      <c r="G31" s="234"/>
      <c r="H31" s="179">
        <v>0</v>
      </c>
      <c r="I31" s="180">
        <f>MROUND(25*H31,0.05)</f>
        <v>0</v>
      </c>
    </row>
    <row r="32" spans="2:9" ht="20.100000000000001" customHeight="1" thickTop="1" thickBot="1" x14ac:dyDescent="0.25">
      <c r="B32" s="63" t="s">
        <v>44</v>
      </c>
      <c r="C32" s="64">
        <f>C24+C25+C26+C27+C28+C30+C31</f>
        <v>0</v>
      </c>
      <c r="D32" s="54">
        <f>IF(E32=0,0,E32/C32)*100</f>
        <v>0</v>
      </c>
      <c r="E32" s="64">
        <f>E24+E25+E26+E27+E28+E30+E31</f>
        <v>0</v>
      </c>
      <c r="F32" s="235"/>
      <c r="G32" s="236"/>
      <c r="H32" s="65">
        <f>H24+H25+H26+H27+H28+H30+H31</f>
        <v>0</v>
      </c>
      <c r="I32" s="66">
        <f>I24+I25+I26+I27+I28+I30+I31</f>
        <v>0</v>
      </c>
    </row>
    <row r="33" spans="2:9" ht="20.100000000000001" customHeight="1" thickTop="1" x14ac:dyDescent="0.2">
      <c r="B33" s="67" t="s">
        <v>167</v>
      </c>
      <c r="C33" s="68"/>
      <c r="D33" s="68"/>
      <c r="E33" s="68"/>
      <c r="F33" s="69"/>
      <c r="G33" s="69"/>
      <c r="H33" s="70" t="s">
        <v>119</v>
      </c>
      <c r="I33" s="71">
        <f>I32</f>
        <v>0</v>
      </c>
    </row>
    <row r="34" spans="2:9" ht="20.100000000000001" customHeight="1" x14ac:dyDescent="0.2">
      <c r="B34" s="12"/>
      <c r="C34" s="12"/>
      <c r="D34" s="12"/>
      <c r="E34" s="12"/>
      <c r="F34" s="72"/>
      <c r="G34" s="72"/>
      <c r="H34" s="73"/>
      <c r="I34" s="74"/>
    </row>
    <row r="35" spans="2:9" ht="20.100000000000001" customHeight="1" thickBot="1" x14ac:dyDescent="0.25">
      <c r="B35" s="23" t="s">
        <v>118</v>
      </c>
      <c r="C35" s="24"/>
      <c r="D35" s="24"/>
      <c r="E35" s="24"/>
      <c r="F35" s="24"/>
      <c r="G35" s="24"/>
      <c r="H35" s="24"/>
      <c r="I35" s="24"/>
    </row>
    <row r="36" spans="2:9" ht="61.5" customHeight="1" thickTop="1" x14ac:dyDescent="0.2">
      <c r="B36" s="25" t="s">
        <v>164</v>
      </c>
      <c r="C36" s="26" t="s">
        <v>36</v>
      </c>
      <c r="D36" s="27" t="s">
        <v>9</v>
      </c>
      <c r="E36" s="27" t="s">
        <v>38</v>
      </c>
      <c r="F36" s="237" t="s">
        <v>102</v>
      </c>
      <c r="G36" s="238"/>
      <c r="H36" s="27" t="s">
        <v>101</v>
      </c>
      <c r="I36" s="28" t="s">
        <v>55</v>
      </c>
    </row>
    <row r="37" spans="2:9" ht="20.100000000000001" customHeight="1" thickBot="1" x14ac:dyDescent="0.25">
      <c r="B37" s="29"/>
      <c r="C37" s="30" t="s">
        <v>103</v>
      </c>
      <c r="D37" s="31" t="s">
        <v>54</v>
      </c>
      <c r="E37" s="31" t="s">
        <v>103</v>
      </c>
      <c r="F37" s="32" t="s">
        <v>57</v>
      </c>
      <c r="G37" s="33" t="s">
        <v>58</v>
      </c>
      <c r="H37" s="31" t="s">
        <v>103</v>
      </c>
      <c r="I37" s="34" t="s">
        <v>56</v>
      </c>
    </row>
    <row r="38" spans="2:9" ht="20.100000000000001" customHeight="1" thickTop="1" thickBot="1" x14ac:dyDescent="0.25">
      <c r="B38" s="239" t="s">
        <v>57</v>
      </c>
      <c r="C38" s="239"/>
      <c r="D38" s="239"/>
      <c r="E38" s="239"/>
      <c r="F38" s="239"/>
      <c r="G38" s="239"/>
      <c r="H38" s="239"/>
      <c r="I38" s="239"/>
    </row>
    <row r="39" spans="2:9" ht="20.100000000000001" customHeight="1" thickTop="1" x14ac:dyDescent="0.2">
      <c r="B39" s="35" t="s">
        <v>169</v>
      </c>
      <c r="C39" s="36">
        <f>IF(TypeProjet="CHANGEMENT D'AFFECTATION",0,SUMIF('Composante EP - Saisie Projet'!$D$17:$D$22,"&lt;= 65",'Composante EP - Saisie Projet'!$I$17:$I$22))</f>
        <v>0</v>
      </c>
      <c r="D39" s="37">
        <f>IF(E39=0,0,E39/C39)*100</f>
        <v>0</v>
      </c>
      <c r="E39" s="37">
        <f>IF(TypeProjet="CHANGEMENT D'AFFECTATION",0,SUMIF('Composante EP - Saisie Projet'!$D$17:$D$22,"&lt;= 65",'Composante EP - Saisie Projet'!$K$17:$K$22))</f>
        <v>0</v>
      </c>
      <c r="F39" s="38">
        <v>95</v>
      </c>
      <c r="G39" s="243">
        <v>0</v>
      </c>
      <c r="H39" s="39">
        <f>(100-F39)*0.01*(1-G39*0.01)*E39</f>
        <v>0</v>
      </c>
      <c r="I39" s="40">
        <f>MROUND(25*H39,0.05)</f>
        <v>0</v>
      </c>
    </row>
    <row r="40" spans="2:9" ht="20.100000000000001" customHeight="1" x14ac:dyDescent="0.2">
      <c r="B40" s="41" t="s">
        <v>170</v>
      </c>
      <c r="C40" s="42">
        <f>IF(TypeProjet="CHANGEMENT D'AFFECTATION",0,SUMIF('Composante EP - Saisie Projet'!$D$17:$D$22,"&gt; 65",'Composante EP - Saisie Projet'!$I$17:$I$22))</f>
        <v>0</v>
      </c>
      <c r="D40" s="43">
        <f>IF(E40=0,0,E40/C40)*100</f>
        <v>0</v>
      </c>
      <c r="E40" s="43">
        <f>IF(TypeProjet="CHANGEMENT D'AFFECTATION",0,SUMIF('Composante EP - Saisie Projet'!$D$17:$D$22,"&gt; 65",'Composante EP - Saisie Projet'!$K$17:$K$22))</f>
        <v>0</v>
      </c>
      <c r="F40" s="44">
        <v>70</v>
      </c>
      <c r="G40" s="244"/>
      <c r="H40" s="45">
        <f>(100-F40)*0.01*(1-G39*0.01)*E40</f>
        <v>0</v>
      </c>
      <c r="I40" s="46">
        <f>MROUND(25*H40,0.05)</f>
        <v>0</v>
      </c>
    </row>
    <row r="41" spans="2:9" ht="20.100000000000001" customHeight="1" x14ac:dyDescent="0.2">
      <c r="B41" s="41" t="s">
        <v>171</v>
      </c>
      <c r="C41" s="42">
        <f>IF(TypeProjet="CHANGEMENT D'AFFECTATION",0,SUMIF('Composante EP - Saisie Projet'!$D$27:$D$33,"&lt;= 65",'Composante EP - Saisie Projet'!$I$27:$I$33))</f>
        <v>0</v>
      </c>
      <c r="D41" s="43">
        <f>IF(E41=0,0,E41/C41)*100</f>
        <v>0</v>
      </c>
      <c r="E41" s="43">
        <f>IF(TypeProjet="CHANGEMENT D'AFFECTATION",0,SUMIF('Composante EP - Saisie Projet'!$D$27:$D$33,"&lt;= 65",'Composante EP - Saisie Projet'!$K$27:$K$33))</f>
        <v>0</v>
      </c>
      <c r="F41" s="44">
        <v>50</v>
      </c>
      <c r="G41" s="241">
        <f>'EP et EU - Saisie'!$G$18</f>
        <v>0</v>
      </c>
      <c r="H41" s="45">
        <f>(100-F41)*0.01*(1-G41*0.01)*E41</f>
        <v>0</v>
      </c>
      <c r="I41" s="46">
        <f>MROUND(25*H41,0.05)</f>
        <v>0</v>
      </c>
    </row>
    <row r="42" spans="2:9" ht="20.100000000000001" customHeight="1" thickBot="1" x14ac:dyDescent="0.25">
      <c r="B42" s="47" t="s">
        <v>172</v>
      </c>
      <c r="C42" s="48">
        <f>IF(TypeProjet="CHANGEMENT D'AFFECTATION",0,SUMIF('Composante EP - Saisie Projet'!$D$27:$D$33,"&gt; 65",'Composante EP - Saisie Projet'!$I$27:$I$33))</f>
        <v>0</v>
      </c>
      <c r="D42" s="49">
        <f>IF(E42=0,0,E42/C42)*100</f>
        <v>0</v>
      </c>
      <c r="E42" s="49">
        <f>IF(TypeProjet="CHANGEMENT D'AFFECTATION",0,SUMIF('Composante EP - Saisie Projet'!$D$27:$D$33,"&gt; 65",'Composante EP - Saisie Projet'!$K$27:$K$33))</f>
        <v>0</v>
      </c>
      <c r="F42" s="75">
        <v>0</v>
      </c>
      <c r="G42" s="242"/>
      <c r="H42" s="50">
        <f>(100-F42)*0.01*(1-G41*0.01)*E42</f>
        <v>0</v>
      </c>
      <c r="I42" s="51">
        <f>MROUND(25*H42,0.05)</f>
        <v>0</v>
      </c>
    </row>
    <row r="43" spans="2:9" ht="20.100000000000001" customHeight="1" thickTop="1" thickBot="1" x14ac:dyDescent="0.25">
      <c r="B43" s="52" t="s">
        <v>59</v>
      </c>
      <c r="C43" s="53">
        <f>IF(TypeProjet="CHANGEMENT D'AFFECTATION",0,SUM('Composante EP - Saisie Projet'!$I$38:$I$43))</f>
        <v>0</v>
      </c>
      <c r="D43" s="54">
        <f>IF(E43=0,0,E43/C43)*100</f>
        <v>0</v>
      </c>
      <c r="E43" s="53">
        <f>IF(TypeProjet="CHANGEMENT D'AFFECTATION",0,SUM('Composante EP - Saisie Projet'!$K$38:$K$43))</f>
        <v>0</v>
      </c>
      <c r="F43" s="55">
        <v>0</v>
      </c>
      <c r="G43" s="56">
        <f>'EP et EU - Saisie'!$G$18</f>
        <v>0</v>
      </c>
      <c r="H43" s="50">
        <f>(100-F43)*0.01*(1-G43*0.01)*E43</f>
        <v>0</v>
      </c>
      <c r="I43" s="57">
        <f>MROUND(25*H43,0.05)</f>
        <v>0</v>
      </c>
    </row>
    <row r="44" spans="2:9" ht="20.100000000000001" customHeight="1" thickTop="1" thickBot="1" x14ac:dyDescent="0.25">
      <c r="B44" s="240" t="s">
        <v>60</v>
      </c>
      <c r="C44" s="240"/>
      <c r="D44" s="240"/>
      <c r="E44" s="240"/>
      <c r="F44" s="240"/>
      <c r="G44" s="240"/>
      <c r="H44" s="240"/>
      <c r="I44" s="240"/>
    </row>
    <row r="45" spans="2:9" ht="20.100000000000001" customHeight="1" thickTop="1" x14ac:dyDescent="0.2">
      <c r="B45" s="58" t="s">
        <v>61</v>
      </c>
      <c r="C45" s="59">
        <f>IF(TypeProjet="CHANGEMENT D'AFFECTATION",0,SUMIF('Composante EP - Saisie Projet'!$D$48:$D$57,"&gt; 15",'Composante EP - Saisie Projet'!$I$48:$I$57))</f>
        <v>0</v>
      </c>
      <c r="D45" s="59">
        <f>IF(E45=0,0,E45/C45)*100</f>
        <v>0</v>
      </c>
      <c r="E45" s="59">
        <f>IF(TypeProjet="CHANGEMENT D'AFFECTATION",0,SUMIF('Composante EP - Saisie Projet'!$D$48:$D$57,"&gt; 15",'Composante EP - Saisie Projet'!$K$48:$K$57))</f>
        <v>0</v>
      </c>
      <c r="F45" s="60">
        <v>0</v>
      </c>
      <c r="G45" s="233">
        <f>'EP et EU - Saisie'!$G$18</f>
        <v>0</v>
      </c>
      <c r="H45" s="39">
        <f>(100-F45)*0.01*(1-G45*0.01)*E45</f>
        <v>0</v>
      </c>
      <c r="I45" s="40">
        <f>MROUND(25*H45,0.05)</f>
        <v>0</v>
      </c>
    </row>
    <row r="46" spans="2:9" ht="20.100000000000001" customHeight="1" thickBot="1" x14ac:dyDescent="0.25">
      <c r="B46" s="61" t="s">
        <v>62</v>
      </c>
      <c r="C46" s="54">
        <f>IF(TypeProjet="CHANGEMENT D'AFFECTATION",0,SUMIF('Composante EP - Saisie Projet'!$D$48:$D$57,"&lt;= 15",'Composante EP - Saisie Projet'!$I$48:$I$57))</f>
        <v>0</v>
      </c>
      <c r="D46" s="54">
        <f>IF(E46=0,0,E46/C46)*100</f>
        <v>0</v>
      </c>
      <c r="E46" s="54">
        <f>IF(TypeProjet="CHANGEMENT D'AFFECTATION",0,SUMIF('Composante EP - Saisie Projet'!$D$48:$D$57,"&lt;= 15",'Composante EP - Saisie Projet'!$K$48:$K$57))</f>
        <v>0</v>
      </c>
      <c r="F46" s="62">
        <v>0</v>
      </c>
      <c r="G46" s="234"/>
      <c r="H46" s="179">
        <v>0</v>
      </c>
      <c r="I46" s="180">
        <f>MROUND(25*H46,0.05)</f>
        <v>0</v>
      </c>
    </row>
    <row r="47" spans="2:9" ht="20.100000000000001" customHeight="1" thickTop="1" thickBot="1" x14ac:dyDescent="0.25">
      <c r="B47" s="63" t="s">
        <v>44</v>
      </c>
      <c r="C47" s="64">
        <f>C39+C40+C41+C42+C43+C45+C46</f>
        <v>0</v>
      </c>
      <c r="D47" s="54">
        <f>IF(E47=0,0,E47/C47)*100</f>
        <v>0</v>
      </c>
      <c r="E47" s="64">
        <f>E39+E40+E41+E42+E43+E45+E46</f>
        <v>0</v>
      </c>
      <c r="F47" s="235"/>
      <c r="G47" s="236"/>
      <c r="H47" s="65">
        <f>H39+H40+H41+H42+H43+H45+H46</f>
        <v>0</v>
      </c>
      <c r="I47" s="66">
        <f>I39+I40+I41+I42+I43+I45+I46</f>
        <v>0</v>
      </c>
    </row>
    <row r="48" spans="2:9" ht="20.100000000000001" customHeight="1" thickTop="1" x14ac:dyDescent="0.2">
      <c r="B48" s="67" t="s">
        <v>167</v>
      </c>
      <c r="C48" s="68"/>
      <c r="D48" s="68"/>
      <c r="E48" s="68"/>
      <c r="F48" s="69"/>
      <c r="G48" s="69"/>
      <c r="H48" s="70" t="s">
        <v>120</v>
      </c>
      <c r="I48" s="71">
        <f>I47</f>
        <v>0</v>
      </c>
    </row>
    <row r="49" spans="1:9" ht="20.100000000000001" customHeight="1" x14ac:dyDescent="0.2">
      <c r="B49" s="12"/>
      <c r="C49" s="12"/>
      <c r="D49" s="12"/>
      <c r="E49" s="12"/>
      <c r="F49" s="12"/>
      <c r="G49" s="12"/>
      <c r="H49" s="12"/>
      <c r="I49" s="12"/>
    </row>
    <row r="50" spans="1:9" ht="20.100000000000001" customHeight="1" x14ac:dyDescent="0.2"/>
    <row r="51" spans="1:9" ht="20.100000000000001" customHeight="1" x14ac:dyDescent="0.2"/>
    <row r="52" spans="1:9" ht="20.100000000000001" customHeight="1" x14ac:dyDescent="0.2">
      <c r="A52" s="14" t="s">
        <v>110</v>
      </c>
    </row>
    <row r="53" spans="1:9" ht="20.100000000000001" customHeight="1" x14ac:dyDescent="0.2">
      <c r="A53" s="16" t="s">
        <v>93</v>
      </c>
      <c r="B53" s="17"/>
      <c r="C53" s="17"/>
      <c r="D53" s="17"/>
      <c r="E53" s="17"/>
      <c r="F53" s="17"/>
      <c r="G53" s="17"/>
      <c r="H53" s="17"/>
      <c r="I53" s="17"/>
    </row>
    <row r="54" spans="1:9" ht="9" customHeight="1" x14ac:dyDescent="0.2"/>
    <row r="55" spans="1:9" ht="20.100000000000001" customHeight="1" x14ac:dyDescent="0.2">
      <c r="B55" s="10" t="s">
        <v>53</v>
      </c>
      <c r="E55" s="218" t="s">
        <v>203</v>
      </c>
      <c r="F55" s="76"/>
      <c r="G55" s="21"/>
      <c r="H55" s="21"/>
      <c r="I55" s="21"/>
    </row>
    <row r="56" spans="1:9" ht="20.100000000000001" customHeight="1" x14ac:dyDescent="0.2">
      <c r="B56" s="77" t="str">
        <f>IF(TypeProjet="AGRANDISSEMENT","Projet d'agrandissement :", "Changement d'affectation :")</f>
        <v>Changement d'affectation :</v>
      </c>
      <c r="F56" s="76"/>
      <c r="G56" s="21"/>
      <c r="H56" s="21"/>
      <c r="I56" s="21"/>
    </row>
    <row r="57" spans="1:9" ht="18" customHeight="1" x14ac:dyDescent="0.2">
      <c r="B57" s="189" t="str">
        <f>IF(TypeProjet="AGRANDISSEMENT","- Sans modification d'affectation, seules les surfaces nouvellement aménagées sont à compléter", "- Les parties Préexistante et Projetée de l'assiette de la taxe sont à compléter.")</f>
        <v>- Les parties Préexistante et Projetée de l'assiette de la taxe sont à compléter.</v>
      </c>
      <c r="F57" s="76"/>
      <c r="G57" s="21"/>
      <c r="H57" s="21"/>
      <c r="I57" s="21"/>
    </row>
    <row r="58" spans="1:9" ht="16.5" customHeight="1" x14ac:dyDescent="0.2">
      <c r="B58" s="189" t="str">
        <f>IF(TypeProjet="AGRANDISSEMENT","  dans la partie Projetée de l'assiette de la taxe.", "")</f>
        <v/>
      </c>
      <c r="F58" s="76"/>
      <c r="G58" s="21"/>
      <c r="H58" s="21"/>
      <c r="I58" s="21"/>
    </row>
    <row r="59" spans="1:9" ht="15" customHeight="1" x14ac:dyDescent="0.2">
      <c r="B59" s="77" t="str">
        <f>IF(TypeProjet="AGRANDISSEMENT","- Si une partie des surfaces change d'affectation, les surfaces dont l'affectation est modifiée doivent être saisies", "")</f>
        <v/>
      </c>
      <c r="F59" s="76"/>
      <c r="G59" s="21"/>
      <c r="H59" s="21"/>
      <c r="I59" s="21"/>
    </row>
    <row r="60" spans="1:9" ht="15.75" customHeight="1" x14ac:dyDescent="0.2">
      <c r="B60" s="77" t="str">
        <f>IF(TypeProjet="AGRANDISSEMENT","  dans les parties Préexistante et Projetée de l'assiette de la taxe.", "")</f>
        <v/>
      </c>
      <c r="F60" s="76"/>
      <c r="G60" s="21"/>
      <c r="H60" s="21"/>
      <c r="I60" s="21"/>
    </row>
    <row r="61" spans="1:9" ht="3.75" customHeight="1" thickBot="1" x14ac:dyDescent="0.25">
      <c r="B61" s="77"/>
      <c r="F61" s="76"/>
      <c r="G61" s="21"/>
      <c r="H61" s="21"/>
      <c r="I61" s="21"/>
    </row>
    <row r="62" spans="1:9" ht="20.100000000000001" customHeight="1" thickTop="1" x14ac:dyDescent="0.2">
      <c r="B62" s="78" t="s">
        <v>49</v>
      </c>
      <c r="C62" s="247" t="s">
        <v>121</v>
      </c>
      <c r="D62" s="248"/>
      <c r="E62" s="79" t="s">
        <v>90</v>
      </c>
      <c r="F62" s="255" t="s">
        <v>51</v>
      </c>
      <c r="G62" s="256"/>
      <c r="H62" s="247" t="s">
        <v>124</v>
      </c>
      <c r="I62" s="254"/>
    </row>
    <row r="63" spans="1:9" ht="20.100000000000001" customHeight="1" thickBot="1" x14ac:dyDescent="0.25">
      <c r="B63" s="80"/>
      <c r="C63" s="190" t="s">
        <v>174</v>
      </c>
      <c r="D63" s="191" t="s">
        <v>125</v>
      </c>
      <c r="E63" s="81"/>
      <c r="F63" s="257"/>
      <c r="G63" s="258"/>
      <c r="H63" s="82" t="s">
        <v>179</v>
      </c>
      <c r="I63" s="83" t="s">
        <v>122</v>
      </c>
    </row>
    <row r="64" spans="1:9" ht="20.100000000000001" customHeight="1" thickTop="1" x14ac:dyDescent="0.2">
      <c r="B64" s="84" t="s">
        <v>46</v>
      </c>
      <c r="C64" s="219"/>
      <c r="D64" s="220"/>
      <c r="E64" s="85" t="s">
        <v>104</v>
      </c>
      <c r="F64" s="86">
        <v>14</v>
      </c>
      <c r="G64" s="84" t="s">
        <v>105</v>
      </c>
      <c r="H64" s="87">
        <f>IF(EURaccRP="Oui",MROUND(C64*F64,0.05),0)</f>
        <v>0</v>
      </c>
      <c r="I64" s="88">
        <f>IF(EURaccRP="Oui",MROUND(D64*F64,0.05),0)</f>
        <v>0</v>
      </c>
    </row>
    <row r="65" spans="1:9" ht="20.100000000000001" customHeight="1" x14ac:dyDescent="0.2">
      <c r="B65" s="89" t="s">
        <v>47</v>
      </c>
      <c r="C65" s="221"/>
      <c r="D65" s="222"/>
      <c r="E65" s="90" t="s">
        <v>104</v>
      </c>
      <c r="F65" s="17">
        <v>3</v>
      </c>
      <c r="G65" s="89" t="s">
        <v>105</v>
      </c>
      <c r="H65" s="91">
        <f>IF(EURaccRP="Oui",MROUND(C65*F65,0.05),0)</f>
        <v>0</v>
      </c>
      <c r="I65" s="92">
        <f>IF(EURaccRP="Oui",MROUND(D65*F65,0.05),0)</f>
        <v>0</v>
      </c>
    </row>
    <row r="66" spans="1:9" ht="20.100000000000001" customHeight="1" x14ac:dyDescent="0.2">
      <c r="B66" s="89" t="s">
        <v>186</v>
      </c>
      <c r="C66" s="194">
        <f>'UR Actuel'!$N$34</f>
        <v>0</v>
      </c>
      <c r="D66" s="195">
        <f>'UR Projet'!N34</f>
        <v>0</v>
      </c>
      <c r="E66" s="90" t="s">
        <v>123</v>
      </c>
      <c r="F66" s="17">
        <v>70</v>
      </c>
      <c r="G66" s="89" t="s">
        <v>52</v>
      </c>
      <c r="H66" s="91">
        <f>IF(EURaccRP="Oui",MROUND(C66*F66,0.05),0)</f>
        <v>0</v>
      </c>
      <c r="I66" s="92">
        <f>IF(EURaccRP="Oui",MROUND(D66*F66,0.05),0)</f>
        <v>0</v>
      </c>
    </row>
    <row r="67" spans="1:9" ht="37.5" customHeight="1" thickBot="1" x14ac:dyDescent="0.25">
      <c r="B67" s="29" t="s">
        <v>48</v>
      </c>
      <c r="C67" s="223"/>
      <c r="D67" s="224"/>
      <c r="E67" s="93" t="s">
        <v>106</v>
      </c>
      <c r="F67" s="24">
        <v>4200</v>
      </c>
      <c r="G67" s="80" t="s">
        <v>107</v>
      </c>
      <c r="H67" s="94">
        <f>IF(EURaccRP="Oui",MROUND(C67*F67,0.05),0)</f>
        <v>0</v>
      </c>
      <c r="I67" s="95">
        <f>IF(EURaccRP="Oui",MROUND(D67*F67,0.05),0)</f>
        <v>0</v>
      </c>
    </row>
    <row r="68" spans="1:9" ht="20.100000000000001" customHeight="1" thickTop="1" thickBot="1" x14ac:dyDescent="0.25">
      <c r="B68" s="67" t="s">
        <v>187</v>
      </c>
      <c r="C68" s="96"/>
      <c r="D68" s="68"/>
      <c r="E68" s="68"/>
      <c r="F68" s="68"/>
      <c r="G68" s="78"/>
      <c r="H68" s="65">
        <f>SUM(H64:H67)</f>
        <v>0</v>
      </c>
      <c r="I68" s="97">
        <f>SUM(I64:I67)</f>
        <v>0</v>
      </c>
    </row>
    <row r="69" spans="1:9" ht="20.100000000000001" customHeight="1" thickTop="1" x14ac:dyDescent="0.2">
      <c r="B69" s="12"/>
      <c r="C69" s="96"/>
      <c r="D69" s="12"/>
      <c r="E69" s="12"/>
      <c r="F69" s="12"/>
      <c r="G69" s="73" t="s">
        <v>109</v>
      </c>
      <c r="H69" s="12"/>
      <c r="I69" s="98">
        <f>I68-H68</f>
        <v>0</v>
      </c>
    </row>
    <row r="70" spans="1:9" ht="20.100000000000001" customHeight="1" x14ac:dyDescent="0.2">
      <c r="B70" s="77"/>
      <c r="C70" s="96"/>
      <c r="D70" s="12"/>
      <c r="F70" s="12"/>
      <c r="G70" s="73"/>
      <c r="H70" s="12"/>
      <c r="I70" s="98"/>
    </row>
    <row r="71" spans="1:9" ht="20.100000000000001" customHeight="1" x14ac:dyDescent="0.2">
      <c r="B71" s="12"/>
      <c r="C71" s="99"/>
      <c r="D71" s="99"/>
      <c r="E71" s="12"/>
      <c r="F71" s="12"/>
      <c r="G71" s="12"/>
      <c r="H71" s="12"/>
      <c r="I71" s="12"/>
    </row>
    <row r="72" spans="1:9" ht="20.100000000000001" customHeight="1" x14ac:dyDescent="0.2">
      <c r="A72" s="16" t="s">
        <v>99</v>
      </c>
      <c r="B72" s="17"/>
      <c r="C72" s="17"/>
      <c r="D72" s="17"/>
      <c r="E72" s="17"/>
      <c r="F72" s="17"/>
      <c r="G72" s="17"/>
      <c r="H72" s="17"/>
      <c r="I72" s="17"/>
    </row>
    <row r="73" spans="1:9" ht="10.5" customHeight="1" x14ac:dyDescent="0.2"/>
    <row r="74" spans="1:9" ht="20.100000000000001" customHeight="1" x14ac:dyDescent="0.2"/>
    <row r="75" spans="1:9" ht="20.100000000000001" customHeight="1" x14ac:dyDescent="0.2">
      <c r="B75" s="12" t="s">
        <v>83</v>
      </c>
      <c r="C75" s="249">
        <f>I69</f>
        <v>0</v>
      </c>
      <c r="D75" s="249"/>
      <c r="E75" s="21" t="s">
        <v>82</v>
      </c>
    </row>
    <row r="76" spans="1:9" ht="20.100000000000001" customHeight="1" x14ac:dyDescent="0.2">
      <c r="B76" s="17" t="s">
        <v>84</v>
      </c>
      <c r="C76" s="250">
        <f>TaxeEP_Projet-TaxeEP_Actuel</f>
        <v>0</v>
      </c>
      <c r="D76" s="250"/>
      <c r="E76" s="100" t="s">
        <v>82</v>
      </c>
    </row>
    <row r="77" spans="1:9" ht="20.100000000000001" customHeight="1" x14ac:dyDescent="0.2">
      <c r="B77" s="101" t="s">
        <v>85</v>
      </c>
      <c r="C77" s="251">
        <f>IF(TaxeEU+TaxeEP&lt;0,0,TaxeEU+TaxeEP)</f>
        <v>0</v>
      </c>
      <c r="D77" s="251"/>
      <c r="E77" s="20" t="s">
        <v>82</v>
      </c>
    </row>
    <row r="78" spans="1:9" ht="20.100000000000001" customHeight="1" x14ac:dyDescent="0.2">
      <c r="B78" s="19" t="s">
        <v>197</v>
      </c>
      <c r="C78" s="246">
        <f>MROUND(0.077*C77,0.05)</f>
        <v>0</v>
      </c>
      <c r="D78" s="246"/>
      <c r="E78" s="21" t="s">
        <v>126</v>
      </c>
    </row>
    <row r="79" spans="1:9" ht="20.100000000000001" customHeight="1" x14ac:dyDescent="0.2">
      <c r="B79" s="101" t="s">
        <v>85</v>
      </c>
      <c r="C79" s="245">
        <f>C78+C77</f>
        <v>0</v>
      </c>
      <c r="D79" s="245"/>
      <c r="E79" s="20" t="s">
        <v>95</v>
      </c>
    </row>
    <row r="80" spans="1:9" ht="20.100000000000001" customHeight="1" x14ac:dyDescent="0.2">
      <c r="B80" s="101"/>
      <c r="C80" s="102"/>
      <c r="D80" s="102"/>
      <c r="E80" s="20"/>
    </row>
    <row r="81" spans="1:9" ht="20.100000000000001" customHeight="1" x14ac:dyDescent="0.2">
      <c r="A81" s="16" t="s">
        <v>113</v>
      </c>
      <c r="B81" s="17"/>
      <c r="C81" s="17"/>
      <c r="D81" s="17"/>
      <c r="E81" s="17"/>
      <c r="F81" s="17"/>
      <c r="G81" s="17"/>
      <c r="H81" s="17"/>
      <c r="I81" s="17"/>
    </row>
    <row r="82" spans="1:9" ht="10.5" customHeight="1" x14ac:dyDescent="0.2"/>
    <row r="83" spans="1:9" ht="20.100000000000001" customHeight="1" x14ac:dyDescent="0.2">
      <c r="A83" s="103">
        <v>1</v>
      </c>
      <c r="B83" s="103" t="s">
        <v>199</v>
      </c>
      <c r="C83" s="21"/>
      <c r="D83" s="21"/>
      <c r="E83" s="21"/>
    </row>
    <row r="84" spans="1:9" ht="20.100000000000001" customHeight="1" x14ac:dyDescent="0.2">
      <c r="B84" s="10" t="s">
        <v>176</v>
      </c>
      <c r="C84" s="21"/>
      <c r="D84" s="21"/>
      <c r="E84" s="21"/>
    </row>
    <row r="85" spans="1:9" ht="20.100000000000001" customHeight="1" x14ac:dyDescent="0.2">
      <c r="A85" s="103">
        <v>2</v>
      </c>
      <c r="B85" s="104" t="s">
        <v>132</v>
      </c>
      <c r="C85" s="21"/>
      <c r="D85" s="21"/>
      <c r="E85" s="21"/>
    </row>
    <row r="86" spans="1:9" ht="20.100000000000001" customHeight="1" x14ac:dyDescent="0.2">
      <c r="A86" s="103"/>
      <c r="B86" s="104" t="s">
        <v>131</v>
      </c>
      <c r="C86" s="21"/>
      <c r="D86" s="21"/>
      <c r="E86" s="21"/>
    </row>
    <row r="87" spans="1:9" ht="20.100000000000001" customHeight="1" x14ac:dyDescent="0.2">
      <c r="A87" s="103">
        <v>3</v>
      </c>
      <c r="B87" s="104" t="s">
        <v>135</v>
      </c>
      <c r="C87" s="21"/>
      <c r="D87" s="21"/>
      <c r="E87" s="21"/>
    </row>
    <row r="88" spans="1:9" ht="20.100000000000001" customHeight="1" x14ac:dyDescent="0.2">
      <c r="A88" s="103">
        <v>4</v>
      </c>
      <c r="B88" s="104" t="s">
        <v>133</v>
      </c>
      <c r="C88" s="21"/>
      <c r="D88" s="21"/>
      <c r="E88" s="21"/>
    </row>
    <row r="89" spans="1:9" ht="20.100000000000001" customHeight="1" x14ac:dyDescent="0.2">
      <c r="A89" s="21"/>
      <c r="B89" s="10" t="s">
        <v>134</v>
      </c>
      <c r="C89" s="21"/>
      <c r="D89" s="21"/>
      <c r="E89" s="21"/>
    </row>
    <row r="90" spans="1:9" ht="20.100000000000001" customHeight="1" x14ac:dyDescent="0.2">
      <c r="A90" s="103">
        <v>5</v>
      </c>
      <c r="B90" s="103" t="s">
        <v>165</v>
      </c>
      <c r="C90" s="21"/>
      <c r="D90" s="21"/>
      <c r="E90" s="21"/>
    </row>
    <row r="91" spans="1:9" ht="20.100000000000001" customHeight="1" x14ac:dyDescent="0.2">
      <c r="A91" s="103">
        <v>6</v>
      </c>
      <c r="B91" s="103" t="s">
        <v>198</v>
      </c>
      <c r="C91" s="21"/>
      <c r="D91" s="21"/>
      <c r="E91" s="21"/>
    </row>
    <row r="92" spans="1:9" ht="20.100000000000001" customHeight="1" x14ac:dyDescent="0.2">
      <c r="A92" s="21"/>
      <c r="C92" s="21"/>
    </row>
    <row r="93" spans="1:9" ht="20.100000000000001" customHeight="1" x14ac:dyDescent="0.2">
      <c r="A93" s="21"/>
      <c r="C93" s="21"/>
    </row>
    <row r="94" spans="1:9" ht="20.100000000000001" customHeight="1" x14ac:dyDescent="0.2">
      <c r="A94" s="21"/>
      <c r="C94" s="21"/>
      <c r="D94" s="21"/>
      <c r="E94" s="21"/>
    </row>
    <row r="101" spans="2:9" x14ac:dyDescent="0.2">
      <c r="D101" s="105" t="s">
        <v>127</v>
      </c>
      <c r="E101" s="253" t="s">
        <v>130</v>
      </c>
      <c r="F101" s="253"/>
      <c r="G101" s="10" t="s">
        <v>128</v>
      </c>
      <c r="H101" s="252" t="s">
        <v>129</v>
      </c>
      <c r="I101" s="252"/>
    </row>
    <row r="103" spans="2:9" x14ac:dyDescent="0.2">
      <c r="B103" s="185" t="s">
        <v>168</v>
      </c>
    </row>
  </sheetData>
  <sheetProtection algorithmName="SHA-512" hashValue="o9dXdDXKNEIEDXZt5XU0o7tdEftMpt2QU+6VErtKZUfGC6/nuCmwsTu+PB5YjAwuj2ve5A8k7L6KXyo+G5jCyQ==" saltValue="BNMf7V77GaVm3DgDhEzlig==" spinCount="100000" sheet="1" formatCells="0" formatColumns="0" formatRows="0" insertColumns="0" insertRows="0" insertHyperlinks="0" deleteColumns="0" deleteRows="0" selectLockedCells="1" sort="0" autoFilter="0" pivotTables="0"/>
  <mergeCells count="32">
    <mergeCell ref="H101:I101"/>
    <mergeCell ref="E101:F101"/>
    <mergeCell ref="H62:I62"/>
    <mergeCell ref="F62:G62"/>
    <mergeCell ref="F63:G63"/>
    <mergeCell ref="C79:D79"/>
    <mergeCell ref="C78:D78"/>
    <mergeCell ref="C62:D62"/>
    <mergeCell ref="C75:D75"/>
    <mergeCell ref="C76:D76"/>
    <mergeCell ref="C77:D77"/>
    <mergeCell ref="D10:E10"/>
    <mergeCell ref="G45:G46"/>
    <mergeCell ref="F47:G47"/>
    <mergeCell ref="F36:G36"/>
    <mergeCell ref="B38:I38"/>
    <mergeCell ref="B44:I44"/>
    <mergeCell ref="F21:G21"/>
    <mergeCell ref="B23:I23"/>
    <mergeCell ref="B29:I29"/>
    <mergeCell ref="G30:G31"/>
    <mergeCell ref="F32:G32"/>
    <mergeCell ref="G14:H14"/>
    <mergeCell ref="G26:G27"/>
    <mergeCell ref="G24:G25"/>
    <mergeCell ref="G41:G42"/>
    <mergeCell ref="G39:G40"/>
    <mergeCell ref="G17:H17"/>
    <mergeCell ref="D18:E18"/>
    <mergeCell ref="G18:H18"/>
    <mergeCell ref="D14:E14"/>
    <mergeCell ref="D17:E17"/>
  </mergeCells>
  <conditionalFormatting sqref="C64:D65">
    <cfRule type="containsBlanks" dxfId="11" priority="2">
      <formula>LEN(TRIM(C64))=0</formula>
    </cfRule>
  </conditionalFormatting>
  <conditionalFormatting sqref="C67:D67">
    <cfRule type="containsBlanks" dxfId="10" priority="1">
      <formula>LEN(TRIM(C67))=0</formula>
    </cfRule>
  </conditionalFormatting>
  <dataValidations count="5">
    <dataValidation type="list" allowBlank="1" showInputMessage="1" showErrorMessage="1" prompt="Sélectionner Oui ou Non" sqref="E55">
      <formula1>"-,Oui, Non"</formula1>
    </dataValidation>
    <dataValidation type="whole" operator="greaterThanOrEqual" allowBlank="1" showInputMessage="1" showErrorMessage="1" sqref="C64:D67">
      <formula1>0</formula1>
    </dataValidation>
    <dataValidation type="list" allowBlank="1" showInputMessage="1" showErrorMessage="1" prompt="Sélectionner le type de contrainte dans la liste" sqref="D11:E11">
      <formula1>"Cours d'eau,Réseau,Pas de contrainte"</formula1>
    </dataValidation>
    <dataValidation type="list" allowBlank="1" showInputMessage="1" showErrorMessage="1" prompt="Sélectionner le type d'ouvrage dans la liste" sqref="G14:H14 D14:E14">
      <formula1>ListeF</formula1>
    </dataValidation>
    <dataValidation type="list" allowBlank="1" showInputMessage="1" showErrorMessage="1" prompt="Sélectionner le type de contrainte dans la liste" sqref="D10:E10">
      <formula1>"-,Cours d'eau,Réseau,Pas de contrainte"</formula1>
    </dataValidation>
  </dataValidations>
  <pageMargins left="0.70866141732283472" right="0.70866141732283472" top="0.39370078740157483" bottom="0.74803149606299213" header="0.31496062992125984" footer="0.31496062992125984"/>
  <pageSetup paperSize="9" scale="66" fitToHeight="2" orientation="portrait" r:id="rId1"/>
  <headerFooter alignWithMargins="0">
    <oddHeader xml:space="preserve">&amp;R
</oddHeader>
    <oddFooter>&amp;C&amp;9Rue David-Dufour 5 - cas postale 206 - 1211 Genève 8
Téléphone 022 546 74 03&amp;R&amp;P/&amp;N</oddFooter>
  </headerFooter>
  <rowBreaks count="1" manualBreakCount="1">
    <brk id="50" max="8" man="1"/>
  </rowBreaks>
  <ignoredErrors>
    <ignoredError sqref="D47 D32 H25:H26 H27 H40:H41 H42" formula="1"/>
    <ignoredError sqref="C66:D66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6" operator="beginsWith" id="{1C682FAE-5CC7-4BCA-AD1D-57ED8843AEA2}">
            <xm:f>LEFT(D10,LEN("-"))="-"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D10:E10</xm:sqref>
        </x14:conditionalFormatting>
        <x14:conditionalFormatting xmlns:xm="http://schemas.microsoft.com/office/excel/2006/main">
          <x14:cfRule type="beginsWith" priority="5" operator="beginsWith" id="{4D1C5168-3562-4EF4-BB6E-46BCBECDFC31}">
            <xm:f>LEFT(D14,LEN("-"))="-"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D14:E14</xm:sqref>
        </x14:conditionalFormatting>
        <x14:conditionalFormatting xmlns:xm="http://schemas.microsoft.com/office/excel/2006/main">
          <x14:cfRule type="beginsWith" priority="4" operator="beginsWith" id="{6DEF510B-32B9-4035-B66F-AC414E64278B}">
            <xm:f>LEFT(G14,LEN("-"))="-"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G14:H14</xm:sqref>
        </x14:conditionalFormatting>
        <x14:conditionalFormatting xmlns:xm="http://schemas.microsoft.com/office/excel/2006/main">
          <x14:cfRule type="beginsWith" priority="3" operator="beginsWith" id="{1C4DAA9C-7DAB-4669-92AB-C77C501DA73E}">
            <xm:f>LEFT(E55,LEN("-"))="-"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E55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zoomScaleNormal="100" zoomScaleSheetLayoutView="80" workbookViewId="0">
      <selection activeCell="C12" sqref="C12"/>
    </sheetView>
  </sheetViews>
  <sheetFormatPr baseColWidth="10" defaultColWidth="11.5703125" defaultRowHeight="12.75" x14ac:dyDescent="0.2"/>
  <cols>
    <col min="1" max="1" width="1.42578125" style="106" customWidth="1"/>
    <col min="2" max="2" width="21.85546875" style="106" customWidth="1"/>
    <col min="3" max="13" width="6.5703125" style="106" customWidth="1"/>
    <col min="14" max="14" width="8" style="106" customWidth="1"/>
    <col min="15" max="16384" width="11.5703125" style="106"/>
  </cols>
  <sheetData>
    <row r="1" spans="1:14" s="10" customFormat="1" ht="15" x14ac:dyDescent="0.2">
      <c r="B1" s="11" t="s">
        <v>114</v>
      </c>
    </row>
    <row r="2" spans="1:14" s="10" customFormat="1" ht="15" x14ac:dyDescent="0.2">
      <c r="B2" s="11" t="s">
        <v>196</v>
      </c>
    </row>
    <row r="3" spans="1:14" s="10" customFormat="1" ht="15" x14ac:dyDescent="0.2">
      <c r="B3" s="11" t="s">
        <v>195</v>
      </c>
    </row>
    <row r="4" spans="1:14" s="10" customFormat="1" ht="15" x14ac:dyDescent="0.2">
      <c r="B4" s="11" t="s">
        <v>115</v>
      </c>
    </row>
    <row r="5" spans="1:14" s="10" customFormat="1" ht="18" x14ac:dyDescent="0.2">
      <c r="B5" s="11" t="s">
        <v>116</v>
      </c>
      <c r="D5" s="12"/>
      <c r="E5" s="12"/>
      <c r="F5" s="13"/>
      <c r="G5" s="12"/>
      <c r="H5" s="12"/>
      <c r="I5" s="12"/>
      <c r="L5" s="121"/>
      <c r="M5" s="266"/>
      <c r="N5" s="267"/>
    </row>
    <row r="6" spans="1:14" s="10" customFormat="1" ht="18" x14ac:dyDescent="0.2">
      <c r="D6" s="12"/>
      <c r="E6" s="12"/>
      <c r="F6" s="13"/>
      <c r="G6" s="12"/>
      <c r="H6" s="12"/>
      <c r="I6" s="12"/>
      <c r="L6" s="121" t="s">
        <v>111</v>
      </c>
      <c r="M6" s="266">
        <f>'Composante EP - Saisie Actuel'!G6</f>
        <v>0</v>
      </c>
      <c r="N6" s="267"/>
    </row>
    <row r="7" spans="1:14" s="10" customFormat="1" ht="20.100000000000001" customHeight="1" x14ac:dyDescent="0.2">
      <c r="A7" s="15"/>
      <c r="B7" s="15"/>
    </row>
    <row r="8" spans="1:14" s="10" customFormat="1" ht="20.100000000000001" customHeight="1" x14ac:dyDescent="0.2">
      <c r="A8" s="15" t="s">
        <v>190</v>
      </c>
      <c r="B8" s="12"/>
      <c r="C8" s="12"/>
      <c r="D8" s="12"/>
      <c r="E8" s="12"/>
      <c r="F8" s="12"/>
      <c r="G8" s="12"/>
      <c r="H8" s="12"/>
      <c r="I8" s="12"/>
      <c r="J8" s="12"/>
    </row>
    <row r="9" spans="1:14" s="10" customFormat="1" ht="20.100000000000001" customHeight="1" x14ac:dyDescent="0.2">
      <c r="A9" s="72"/>
      <c r="B9" s="12"/>
      <c r="C9" s="12"/>
      <c r="D9" s="12"/>
      <c r="E9" s="12"/>
      <c r="F9" s="12"/>
      <c r="G9" s="12"/>
      <c r="H9" s="12"/>
      <c r="I9" s="12"/>
    </row>
    <row r="11" spans="1:14" ht="18" customHeight="1" x14ac:dyDescent="0.2">
      <c r="B11" s="261" t="s">
        <v>136</v>
      </c>
      <c r="C11" s="263" t="s">
        <v>137</v>
      </c>
      <c r="D11" s="264"/>
      <c r="E11" s="264"/>
      <c r="F11" s="264"/>
      <c r="G11" s="264"/>
      <c r="H11" s="265"/>
      <c r="I11" s="259" t="s">
        <v>138</v>
      </c>
      <c r="J11" s="259"/>
      <c r="K11" s="259" t="s">
        <v>139</v>
      </c>
      <c r="L11" s="259" t="s">
        <v>140</v>
      </c>
      <c r="M11" s="259"/>
      <c r="N11" s="187" t="s">
        <v>140</v>
      </c>
    </row>
    <row r="12" spans="1:14" ht="18" customHeight="1" thickBot="1" x14ac:dyDescent="0.25">
      <c r="B12" s="262"/>
      <c r="C12" s="226"/>
      <c r="D12" s="208"/>
      <c r="E12" s="208"/>
      <c r="F12" s="208"/>
      <c r="G12" s="208"/>
      <c r="H12" s="208"/>
      <c r="I12" s="188" t="s">
        <v>180</v>
      </c>
      <c r="J12" s="188" t="s">
        <v>181</v>
      </c>
      <c r="K12" s="260"/>
      <c r="L12" s="188" t="s">
        <v>180</v>
      </c>
      <c r="M12" s="188" t="s">
        <v>181</v>
      </c>
      <c r="N12" s="188" t="s">
        <v>44</v>
      </c>
    </row>
    <row r="13" spans="1:14" ht="24" customHeight="1" thickTop="1" thickBot="1" x14ac:dyDescent="0.25">
      <c r="B13" s="109" t="s">
        <v>141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1"/>
    </row>
    <row r="14" spans="1:14" ht="24.75" thickTop="1" x14ac:dyDescent="0.2">
      <c r="B14" s="112" t="s">
        <v>142</v>
      </c>
      <c r="C14" s="209"/>
      <c r="D14" s="209"/>
      <c r="E14" s="209"/>
      <c r="F14" s="209"/>
      <c r="G14" s="209"/>
      <c r="H14" s="209"/>
      <c r="I14" s="7">
        <v>1</v>
      </c>
      <c r="J14" s="7">
        <v>1</v>
      </c>
      <c r="K14" s="181">
        <v>2</v>
      </c>
      <c r="L14" s="7">
        <f>SUM($C14:$H14)*I14</f>
        <v>0</v>
      </c>
      <c r="M14" s="7">
        <f>SUM($C14:$H14)*J14</f>
        <v>0</v>
      </c>
      <c r="N14" s="7">
        <f>SUM(L14:M14)</f>
        <v>0</v>
      </c>
    </row>
    <row r="15" spans="1:14" ht="36" x14ac:dyDescent="0.2">
      <c r="B15" s="113" t="s">
        <v>143</v>
      </c>
      <c r="C15" s="210"/>
      <c r="D15" s="210"/>
      <c r="E15" s="210"/>
      <c r="F15" s="210"/>
      <c r="G15" s="210"/>
      <c r="H15" s="210"/>
      <c r="I15" s="187">
        <v>1</v>
      </c>
      <c r="J15" s="9"/>
      <c r="K15" s="182">
        <v>1</v>
      </c>
      <c r="L15" s="187">
        <f t="shared" ref="L15:L33" si="0">SUM($C15:$H15)*I15</f>
        <v>0</v>
      </c>
      <c r="M15" s="187">
        <f t="shared" ref="M15:M33" si="1">SUM($C15:$H15)*J15</f>
        <v>0</v>
      </c>
      <c r="N15" s="187">
        <f t="shared" ref="N15:N33" si="2">SUM(L15:M15)</f>
        <v>0</v>
      </c>
    </row>
    <row r="16" spans="1:14" ht="36" x14ac:dyDescent="0.2">
      <c r="B16" s="113" t="s">
        <v>144</v>
      </c>
      <c r="C16" s="210"/>
      <c r="D16" s="210"/>
      <c r="E16" s="210"/>
      <c r="F16" s="210"/>
      <c r="G16" s="210"/>
      <c r="H16" s="210"/>
      <c r="I16" s="187">
        <v>2</v>
      </c>
      <c r="J16" s="187">
        <v>2</v>
      </c>
      <c r="K16" s="182">
        <v>4</v>
      </c>
      <c r="L16" s="187">
        <f t="shared" si="0"/>
        <v>0</v>
      </c>
      <c r="M16" s="187">
        <f t="shared" si="1"/>
        <v>0</v>
      </c>
      <c r="N16" s="187">
        <f t="shared" si="2"/>
        <v>0</v>
      </c>
    </row>
    <row r="17" spans="2:14" ht="24" customHeight="1" x14ac:dyDescent="0.2">
      <c r="B17" s="113" t="s">
        <v>145</v>
      </c>
      <c r="C17" s="210"/>
      <c r="D17" s="210"/>
      <c r="E17" s="210"/>
      <c r="F17" s="210"/>
      <c r="G17" s="210"/>
      <c r="H17" s="210"/>
      <c r="I17" s="187">
        <v>2</v>
      </c>
      <c r="J17" s="9"/>
      <c r="K17" s="182">
        <v>2</v>
      </c>
      <c r="L17" s="187">
        <f t="shared" si="0"/>
        <v>0</v>
      </c>
      <c r="M17" s="187">
        <f t="shared" si="1"/>
        <v>0</v>
      </c>
      <c r="N17" s="187">
        <f t="shared" si="2"/>
        <v>0</v>
      </c>
    </row>
    <row r="18" spans="2:14" ht="24" customHeight="1" x14ac:dyDescent="0.2">
      <c r="B18" s="113" t="s">
        <v>146</v>
      </c>
      <c r="C18" s="210"/>
      <c r="D18" s="210"/>
      <c r="E18" s="210"/>
      <c r="F18" s="210"/>
      <c r="G18" s="210"/>
      <c r="H18" s="210"/>
      <c r="I18" s="187">
        <v>3</v>
      </c>
      <c r="J18" s="187">
        <v>3</v>
      </c>
      <c r="K18" s="182">
        <v>6</v>
      </c>
      <c r="L18" s="187">
        <f t="shared" si="0"/>
        <v>0</v>
      </c>
      <c r="M18" s="187">
        <f t="shared" si="1"/>
        <v>0</v>
      </c>
      <c r="N18" s="187">
        <f t="shared" si="2"/>
        <v>0</v>
      </c>
    </row>
    <row r="19" spans="2:14" ht="48" x14ac:dyDescent="0.2">
      <c r="B19" s="113" t="s">
        <v>147</v>
      </c>
      <c r="C19" s="210"/>
      <c r="D19" s="210"/>
      <c r="E19" s="210"/>
      <c r="F19" s="210"/>
      <c r="G19" s="210"/>
      <c r="H19" s="210"/>
      <c r="I19" s="187">
        <v>4</v>
      </c>
      <c r="J19" s="187">
        <v>4</v>
      </c>
      <c r="K19" s="182">
        <v>8</v>
      </c>
      <c r="L19" s="187">
        <f t="shared" si="0"/>
        <v>0</v>
      </c>
      <c r="M19" s="187">
        <f t="shared" si="1"/>
        <v>0</v>
      </c>
      <c r="N19" s="187">
        <f t="shared" si="2"/>
        <v>0</v>
      </c>
    </row>
    <row r="20" spans="2:14" ht="36" x14ac:dyDescent="0.2">
      <c r="B20" s="113" t="s">
        <v>148</v>
      </c>
      <c r="C20" s="210"/>
      <c r="D20" s="210"/>
      <c r="E20" s="210"/>
      <c r="F20" s="210"/>
      <c r="G20" s="210"/>
      <c r="H20" s="210"/>
      <c r="I20" s="187">
        <v>4</v>
      </c>
      <c r="J20" s="9"/>
      <c r="K20" s="182">
        <v>4</v>
      </c>
      <c r="L20" s="187">
        <f t="shared" si="0"/>
        <v>0</v>
      </c>
      <c r="M20" s="187">
        <f t="shared" si="1"/>
        <v>0</v>
      </c>
      <c r="N20" s="187">
        <f t="shared" si="2"/>
        <v>0</v>
      </c>
    </row>
    <row r="21" spans="2:14" ht="24" x14ac:dyDescent="0.2">
      <c r="B21" s="113" t="s">
        <v>149</v>
      </c>
      <c r="C21" s="210"/>
      <c r="D21" s="210"/>
      <c r="E21" s="210"/>
      <c r="F21" s="210"/>
      <c r="G21" s="210"/>
      <c r="H21" s="210"/>
      <c r="I21" s="187">
        <v>2</v>
      </c>
      <c r="J21" s="9"/>
      <c r="K21" s="182">
        <v>2</v>
      </c>
      <c r="L21" s="187">
        <f t="shared" si="0"/>
        <v>0</v>
      </c>
      <c r="M21" s="187">
        <f t="shared" si="1"/>
        <v>0</v>
      </c>
      <c r="N21" s="187">
        <f t="shared" si="2"/>
        <v>0</v>
      </c>
    </row>
    <row r="22" spans="2:14" ht="24" x14ac:dyDescent="0.2">
      <c r="B22" s="113" t="s">
        <v>150</v>
      </c>
      <c r="C22" s="210"/>
      <c r="D22" s="210"/>
      <c r="E22" s="210"/>
      <c r="F22" s="210"/>
      <c r="G22" s="210"/>
      <c r="H22" s="210"/>
      <c r="I22" s="187">
        <v>5</v>
      </c>
      <c r="J22" s="9"/>
      <c r="K22" s="182">
        <v>5</v>
      </c>
      <c r="L22" s="187">
        <f t="shared" si="0"/>
        <v>0</v>
      </c>
      <c r="M22" s="187">
        <f t="shared" si="1"/>
        <v>0</v>
      </c>
      <c r="N22" s="187">
        <f t="shared" si="2"/>
        <v>0</v>
      </c>
    </row>
    <row r="23" spans="2:14" ht="24" customHeight="1" x14ac:dyDescent="0.2">
      <c r="B23" s="113" t="s">
        <v>151</v>
      </c>
      <c r="C23" s="210"/>
      <c r="D23" s="210"/>
      <c r="E23" s="210"/>
      <c r="F23" s="210"/>
      <c r="G23" s="210"/>
      <c r="H23" s="210"/>
      <c r="I23" s="9"/>
      <c r="J23" s="187">
        <v>4</v>
      </c>
      <c r="K23" s="182">
        <v>4</v>
      </c>
      <c r="L23" s="187">
        <f t="shared" si="0"/>
        <v>0</v>
      </c>
      <c r="M23" s="187">
        <f t="shared" si="1"/>
        <v>0</v>
      </c>
      <c r="N23" s="187">
        <f t="shared" si="2"/>
        <v>0</v>
      </c>
    </row>
    <row r="24" spans="2:14" ht="24" customHeight="1" x14ac:dyDescent="0.2">
      <c r="B24" s="113" t="s">
        <v>152</v>
      </c>
      <c r="C24" s="210"/>
      <c r="D24" s="210"/>
      <c r="E24" s="210"/>
      <c r="F24" s="210"/>
      <c r="G24" s="210"/>
      <c r="H24" s="210"/>
      <c r="I24" s="187">
        <v>1</v>
      </c>
      <c r="J24" s="9"/>
      <c r="K24" s="183">
        <v>1</v>
      </c>
      <c r="L24" s="187">
        <f t="shared" si="0"/>
        <v>0</v>
      </c>
      <c r="M24" s="187">
        <f t="shared" si="1"/>
        <v>0</v>
      </c>
      <c r="N24" s="187">
        <f t="shared" si="2"/>
        <v>0</v>
      </c>
    </row>
    <row r="25" spans="2:14" ht="24" customHeight="1" x14ac:dyDescent="0.2">
      <c r="B25" s="113" t="s">
        <v>153</v>
      </c>
      <c r="C25" s="210"/>
      <c r="D25" s="210"/>
      <c r="E25" s="210"/>
      <c r="F25" s="210"/>
      <c r="G25" s="210"/>
      <c r="H25" s="210"/>
      <c r="I25" s="187">
        <v>1</v>
      </c>
      <c r="J25" s="9"/>
      <c r="K25" s="182">
        <v>1</v>
      </c>
      <c r="L25" s="187">
        <f t="shared" si="0"/>
        <v>0</v>
      </c>
      <c r="M25" s="187">
        <f t="shared" si="1"/>
        <v>0</v>
      </c>
      <c r="N25" s="187">
        <f t="shared" si="2"/>
        <v>0</v>
      </c>
    </row>
    <row r="26" spans="2:14" ht="24" customHeight="1" x14ac:dyDescent="0.2">
      <c r="B26" s="114" t="s">
        <v>154</v>
      </c>
      <c r="C26" s="210"/>
      <c r="D26" s="210"/>
      <c r="E26" s="210"/>
      <c r="F26" s="210"/>
      <c r="G26" s="210"/>
      <c r="H26" s="210"/>
      <c r="I26" s="187">
        <v>1</v>
      </c>
      <c r="J26" s="9"/>
      <c r="K26" s="182">
        <v>1</v>
      </c>
      <c r="L26" s="187">
        <f t="shared" si="0"/>
        <v>0</v>
      </c>
      <c r="M26" s="187">
        <f t="shared" si="1"/>
        <v>0</v>
      </c>
      <c r="N26" s="187">
        <f t="shared" si="2"/>
        <v>0</v>
      </c>
    </row>
    <row r="27" spans="2:14" ht="24" customHeight="1" x14ac:dyDescent="0.2">
      <c r="B27" s="114" t="s">
        <v>155</v>
      </c>
      <c r="C27" s="210"/>
      <c r="D27" s="210"/>
      <c r="E27" s="210"/>
      <c r="F27" s="210"/>
      <c r="G27" s="210"/>
      <c r="H27" s="210"/>
      <c r="I27" s="187">
        <v>1</v>
      </c>
      <c r="J27" s="9"/>
      <c r="K27" s="182">
        <v>1</v>
      </c>
      <c r="L27" s="187">
        <f t="shared" si="0"/>
        <v>0</v>
      </c>
      <c r="M27" s="187">
        <f t="shared" si="1"/>
        <v>0</v>
      </c>
      <c r="N27" s="187">
        <f t="shared" si="2"/>
        <v>0</v>
      </c>
    </row>
    <row r="28" spans="2:14" ht="24" customHeight="1" x14ac:dyDescent="0.2">
      <c r="B28" s="114" t="s">
        <v>156</v>
      </c>
      <c r="C28" s="210"/>
      <c r="D28" s="210"/>
      <c r="E28" s="210"/>
      <c r="F28" s="210"/>
      <c r="G28" s="210"/>
      <c r="H28" s="210"/>
      <c r="I28" s="187">
        <v>1</v>
      </c>
      <c r="J28" s="9"/>
      <c r="K28" s="182">
        <v>1</v>
      </c>
      <c r="L28" s="187">
        <f t="shared" si="0"/>
        <v>0</v>
      </c>
      <c r="M28" s="187">
        <f t="shared" si="1"/>
        <v>0</v>
      </c>
      <c r="N28" s="187">
        <f t="shared" si="2"/>
        <v>0</v>
      </c>
    </row>
    <row r="29" spans="2:14" ht="24" customHeight="1" x14ac:dyDescent="0.2">
      <c r="B29" s="114" t="s">
        <v>160</v>
      </c>
      <c r="C29" s="210"/>
      <c r="D29" s="210"/>
      <c r="E29" s="210"/>
      <c r="F29" s="210"/>
      <c r="G29" s="210"/>
      <c r="H29" s="210"/>
      <c r="I29" s="187">
        <v>1</v>
      </c>
      <c r="J29" s="9"/>
      <c r="K29" s="182">
        <v>1</v>
      </c>
      <c r="L29" s="187">
        <f t="shared" si="0"/>
        <v>0</v>
      </c>
      <c r="M29" s="187">
        <f t="shared" si="1"/>
        <v>0</v>
      </c>
      <c r="N29" s="187">
        <f t="shared" si="2"/>
        <v>0</v>
      </c>
    </row>
    <row r="30" spans="2:14" ht="24" customHeight="1" x14ac:dyDescent="0.2">
      <c r="B30" s="114" t="s">
        <v>161</v>
      </c>
      <c r="C30" s="210"/>
      <c r="D30" s="210"/>
      <c r="E30" s="210"/>
      <c r="F30" s="210"/>
      <c r="G30" s="210"/>
      <c r="H30" s="210"/>
      <c r="I30" s="187">
        <v>1</v>
      </c>
      <c r="J30" s="9"/>
      <c r="K30" s="182">
        <v>1</v>
      </c>
      <c r="L30" s="187">
        <f t="shared" si="0"/>
        <v>0</v>
      </c>
      <c r="M30" s="187">
        <f t="shared" si="1"/>
        <v>0</v>
      </c>
      <c r="N30" s="187">
        <f t="shared" si="2"/>
        <v>0</v>
      </c>
    </row>
    <row r="31" spans="2:14" ht="24" customHeight="1" thickBot="1" x14ac:dyDescent="0.25">
      <c r="B31" s="109" t="s">
        <v>157</v>
      </c>
      <c r="C31" s="110"/>
      <c r="D31" s="110"/>
      <c r="E31" s="110"/>
      <c r="F31" s="110"/>
      <c r="G31" s="110"/>
      <c r="H31" s="110"/>
      <c r="I31" s="110"/>
      <c r="J31" s="110"/>
      <c r="K31" s="110"/>
      <c r="L31" s="115"/>
      <c r="M31" s="115"/>
      <c r="N31" s="116"/>
    </row>
    <row r="32" spans="2:14" ht="24" customHeight="1" thickTop="1" x14ac:dyDescent="0.2">
      <c r="B32" s="117" t="s">
        <v>158</v>
      </c>
      <c r="C32" s="209"/>
      <c r="D32" s="209"/>
      <c r="E32" s="209"/>
      <c r="F32" s="209"/>
      <c r="G32" s="209"/>
      <c r="H32" s="209"/>
      <c r="I32" s="7">
        <v>8</v>
      </c>
      <c r="J32" s="7">
        <v>8</v>
      </c>
      <c r="K32" s="181">
        <v>16</v>
      </c>
      <c r="L32" s="7">
        <f t="shared" si="0"/>
        <v>0</v>
      </c>
      <c r="M32" s="7">
        <f t="shared" si="1"/>
        <v>0</v>
      </c>
      <c r="N32" s="7">
        <f t="shared" si="2"/>
        <v>0</v>
      </c>
    </row>
    <row r="33" spans="2:14" ht="24.75" thickBot="1" x14ac:dyDescent="0.25">
      <c r="B33" s="118" t="s">
        <v>150</v>
      </c>
      <c r="C33" s="211"/>
      <c r="D33" s="211"/>
      <c r="E33" s="211"/>
      <c r="F33" s="211"/>
      <c r="G33" s="211"/>
      <c r="H33" s="211"/>
      <c r="I33" s="188">
        <v>8</v>
      </c>
      <c r="J33" s="119"/>
      <c r="K33" s="184">
        <v>8</v>
      </c>
      <c r="L33" s="188">
        <f t="shared" si="0"/>
        <v>0</v>
      </c>
      <c r="M33" s="188">
        <f t="shared" si="1"/>
        <v>0</v>
      </c>
      <c r="N33" s="188">
        <f t="shared" si="2"/>
        <v>0</v>
      </c>
    </row>
    <row r="34" spans="2:14" ht="15.75" thickTop="1" x14ac:dyDescent="0.25">
      <c r="H34" s="212" t="s">
        <v>159</v>
      </c>
      <c r="I34" s="120"/>
      <c r="K34" s="120"/>
      <c r="L34" s="120"/>
      <c r="M34" s="120"/>
      <c r="N34" s="213">
        <f>SUM(N14:N33)</f>
        <v>0</v>
      </c>
    </row>
    <row r="36" spans="2:14" x14ac:dyDescent="0.2">
      <c r="B36" s="106" t="s">
        <v>182</v>
      </c>
    </row>
    <row r="37" spans="2:14" ht="15" x14ac:dyDescent="0.2">
      <c r="B37" s="106" t="s">
        <v>183</v>
      </c>
      <c r="G37" s="105" t="s">
        <v>127</v>
      </c>
      <c r="H37" s="253" t="s">
        <v>130</v>
      </c>
      <c r="I37" s="253"/>
      <c r="J37" s="10" t="s">
        <v>128</v>
      </c>
      <c r="K37" s="10"/>
      <c r="L37" s="10" t="s">
        <v>166</v>
      </c>
    </row>
    <row r="38" spans="2:14" x14ac:dyDescent="0.2">
      <c r="B38" s="106" t="s">
        <v>194</v>
      </c>
    </row>
  </sheetData>
  <sheetProtection algorithmName="SHA-512" hashValue="WR61+WEK3D07IFIDJWcEWkueskSIQdGFShLbfZpsF2D2Vkhbpxuki47QnpOaYXnfBDDSP4PdOEWGcTQBQfcw/A==" saltValue="Jxwsn8MC8u7/eVr6dPrPvg==" spinCount="100000" sheet="1" formatCells="0" formatColumns="0" formatRows="0" insertColumns="0" insertRows="0" insertHyperlinks="0" deleteColumns="0" deleteRows="0" selectLockedCells="1" sort="0" autoFilter="0" pivotTables="0"/>
  <mergeCells count="8">
    <mergeCell ref="M5:N5"/>
    <mergeCell ref="M6:N6"/>
    <mergeCell ref="K11:K12"/>
    <mergeCell ref="L11:M11"/>
    <mergeCell ref="H37:I37"/>
    <mergeCell ref="B11:B12"/>
    <mergeCell ref="I11:J11"/>
    <mergeCell ref="C11:H11"/>
  </mergeCells>
  <conditionalFormatting sqref="C12:H12">
    <cfRule type="containsBlanks" dxfId="5" priority="3">
      <formula>LEN(TRIM(C12))=0</formula>
    </cfRule>
  </conditionalFormatting>
  <conditionalFormatting sqref="C14:H30">
    <cfRule type="containsBlanks" dxfId="4" priority="2">
      <formula>LEN(TRIM(C14))=0</formula>
    </cfRule>
  </conditionalFormatting>
  <conditionalFormatting sqref="C32:H33">
    <cfRule type="containsBlanks" dxfId="3" priority="1">
      <formula>LEN(TRIM(C32))=0</formula>
    </cfRule>
  </conditionalFormatting>
  <dataValidations count="1">
    <dataValidation type="whole" operator="greaterThanOrEqual" allowBlank="1" showInputMessage="1" showErrorMessage="1" sqref="D12:H12 C14:H30 C32:H33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zoomScaleNormal="100" zoomScaleSheetLayoutView="80" workbookViewId="0">
      <selection activeCell="C12" sqref="C12"/>
    </sheetView>
  </sheetViews>
  <sheetFormatPr baseColWidth="10" defaultColWidth="11.5703125" defaultRowHeight="12.75" x14ac:dyDescent="0.2"/>
  <cols>
    <col min="1" max="1" width="1.42578125" style="106" customWidth="1"/>
    <col min="2" max="2" width="21.85546875" style="106" customWidth="1"/>
    <col min="3" max="13" width="6.5703125" style="106" customWidth="1"/>
    <col min="14" max="14" width="8" style="106" customWidth="1"/>
    <col min="15" max="16384" width="11.5703125" style="106"/>
  </cols>
  <sheetData>
    <row r="1" spans="1:14" s="10" customFormat="1" ht="15" x14ac:dyDescent="0.2">
      <c r="B1" s="11" t="s">
        <v>114</v>
      </c>
    </row>
    <row r="2" spans="1:14" s="10" customFormat="1" ht="15" x14ac:dyDescent="0.2">
      <c r="B2" s="11" t="s">
        <v>196</v>
      </c>
    </row>
    <row r="3" spans="1:14" s="10" customFormat="1" ht="15" x14ac:dyDescent="0.2">
      <c r="B3" s="11" t="s">
        <v>195</v>
      </c>
    </row>
    <row r="4" spans="1:14" s="10" customFormat="1" ht="15" x14ac:dyDescent="0.2">
      <c r="B4" s="11" t="s">
        <v>115</v>
      </c>
    </row>
    <row r="5" spans="1:14" s="10" customFormat="1" ht="18" x14ac:dyDescent="0.2">
      <c r="B5" s="11" t="s">
        <v>116</v>
      </c>
      <c r="D5" s="12"/>
      <c r="E5" s="12"/>
      <c r="F5" s="13"/>
      <c r="G5" s="12"/>
      <c r="H5" s="12"/>
      <c r="I5" s="12"/>
      <c r="L5" s="121"/>
      <c r="M5" s="266"/>
      <c r="N5" s="267"/>
    </row>
    <row r="6" spans="1:14" s="10" customFormat="1" ht="18" x14ac:dyDescent="0.2">
      <c r="D6" s="12"/>
      <c r="E6" s="12"/>
      <c r="F6" s="13"/>
      <c r="G6" s="12"/>
      <c r="H6" s="12"/>
      <c r="I6" s="12"/>
      <c r="L6" s="121" t="s">
        <v>111</v>
      </c>
      <c r="M6" s="266">
        <f>'Composante EP - Saisie Actuel'!G6</f>
        <v>0</v>
      </c>
      <c r="N6" s="267"/>
    </row>
    <row r="7" spans="1:14" s="10" customFormat="1" ht="20.100000000000001" customHeight="1" x14ac:dyDescent="0.2">
      <c r="A7" s="15"/>
      <c r="B7" s="15"/>
    </row>
    <row r="8" spans="1:14" s="10" customFormat="1" ht="20.100000000000001" customHeight="1" x14ac:dyDescent="0.2">
      <c r="A8" s="15" t="s">
        <v>191</v>
      </c>
      <c r="B8" s="12"/>
      <c r="C8" s="12"/>
      <c r="D8" s="12"/>
      <c r="E8" s="12"/>
      <c r="F8" s="12"/>
      <c r="G8" s="12"/>
      <c r="H8" s="12"/>
      <c r="I8" s="12"/>
      <c r="J8" s="12"/>
    </row>
    <row r="9" spans="1:14" s="10" customFormat="1" ht="20.100000000000001" customHeight="1" x14ac:dyDescent="0.2">
      <c r="A9" s="72"/>
      <c r="B9" s="12"/>
      <c r="C9" s="12"/>
      <c r="D9" s="12"/>
      <c r="E9" s="12"/>
      <c r="F9" s="12"/>
      <c r="G9" s="12"/>
      <c r="H9" s="12"/>
      <c r="I9" s="12"/>
    </row>
    <row r="11" spans="1:14" ht="18" customHeight="1" x14ac:dyDescent="0.2">
      <c r="B11" s="261" t="s">
        <v>136</v>
      </c>
      <c r="C11" s="263" t="s">
        <v>137</v>
      </c>
      <c r="D11" s="264"/>
      <c r="E11" s="264"/>
      <c r="F11" s="264"/>
      <c r="G11" s="264"/>
      <c r="H11" s="265"/>
      <c r="I11" s="259" t="s">
        <v>138</v>
      </c>
      <c r="J11" s="259"/>
      <c r="K11" s="259" t="s">
        <v>139</v>
      </c>
      <c r="L11" s="259" t="s">
        <v>140</v>
      </c>
      <c r="M11" s="259"/>
      <c r="N11" s="8" t="s">
        <v>140</v>
      </c>
    </row>
    <row r="12" spans="1:14" ht="18" customHeight="1" thickBot="1" x14ac:dyDescent="0.25">
      <c r="B12" s="262"/>
      <c r="C12" s="226"/>
      <c r="D12" s="208"/>
      <c r="E12" s="208"/>
      <c r="F12" s="208"/>
      <c r="G12" s="208"/>
      <c r="H12" s="208"/>
      <c r="I12" s="108" t="s">
        <v>180</v>
      </c>
      <c r="J12" s="108" t="s">
        <v>181</v>
      </c>
      <c r="K12" s="260"/>
      <c r="L12" s="186" t="s">
        <v>180</v>
      </c>
      <c r="M12" s="186" t="s">
        <v>181</v>
      </c>
      <c r="N12" s="108" t="s">
        <v>44</v>
      </c>
    </row>
    <row r="13" spans="1:14" ht="24" customHeight="1" thickTop="1" thickBot="1" x14ac:dyDescent="0.25">
      <c r="B13" s="109" t="s">
        <v>141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1"/>
    </row>
    <row r="14" spans="1:14" ht="24.75" thickTop="1" x14ac:dyDescent="0.2">
      <c r="B14" s="112" t="s">
        <v>142</v>
      </c>
      <c r="C14" s="209"/>
      <c r="D14" s="209"/>
      <c r="E14" s="209"/>
      <c r="F14" s="209"/>
      <c r="G14" s="209"/>
      <c r="H14" s="209"/>
      <c r="I14" s="7">
        <v>1</v>
      </c>
      <c r="J14" s="7">
        <v>1</v>
      </c>
      <c r="K14" s="181">
        <v>2</v>
      </c>
      <c r="L14" s="7">
        <f>SUM($C14:$H14)*I14</f>
        <v>0</v>
      </c>
      <c r="M14" s="7">
        <f>SUM($C14:$H14)*J14</f>
        <v>0</v>
      </c>
      <c r="N14" s="7">
        <f>SUM(L14:M14)</f>
        <v>0</v>
      </c>
    </row>
    <row r="15" spans="1:14" ht="36" x14ac:dyDescent="0.2">
      <c r="B15" s="113" t="s">
        <v>143</v>
      </c>
      <c r="C15" s="210"/>
      <c r="D15" s="210"/>
      <c r="E15" s="210"/>
      <c r="F15" s="210"/>
      <c r="G15" s="210"/>
      <c r="H15" s="210"/>
      <c r="I15" s="107">
        <v>1</v>
      </c>
      <c r="J15" s="9"/>
      <c r="K15" s="182">
        <v>1</v>
      </c>
      <c r="L15" s="107">
        <f t="shared" ref="L15:L33" si="0">SUM($C15:$H15)*I15</f>
        <v>0</v>
      </c>
      <c r="M15" s="107">
        <f t="shared" ref="M15:M33" si="1">SUM($C15:$H15)*J15</f>
        <v>0</v>
      </c>
      <c r="N15" s="107">
        <f t="shared" ref="N15:N33" si="2">SUM(L15:M15)</f>
        <v>0</v>
      </c>
    </row>
    <row r="16" spans="1:14" ht="36" x14ac:dyDescent="0.2">
      <c r="B16" s="113" t="s">
        <v>144</v>
      </c>
      <c r="C16" s="210"/>
      <c r="D16" s="210"/>
      <c r="E16" s="210"/>
      <c r="F16" s="210"/>
      <c r="G16" s="210"/>
      <c r="H16" s="210"/>
      <c r="I16" s="107">
        <v>2</v>
      </c>
      <c r="J16" s="107">
        <v>2</v>
      </c>
      <c r="K16" s="182">
        <v>4</v>
      </c>
      <c r="L16" s="107">
        <f t="shared" si="0"/>
        <v>0</v>
      </c>
      <c r="M16" s="107">
        <f t="shared" si="1"/>
        <v>0</v>
      </c>
      <c r="N16" s="107">
        <f t="shared" si="2"/>
        <v>0</v>
      </c>
    </row>
    <row r="17" spans="2:14" ht="24" customHeight="1" x14ac:dyDescent="0.2">
      <c r="B17" s="113" t="s">
        <v>145</v>
      </c>
      <c r="C17" s="210"/>
      <c r="D17" s="210"/>
      <c r="E17" s="210"/>
      <c r="F17" s="210"/>
      <c r="G17" s="210"/>
      <c r="H17" s="210"/>
      <c r="I17" s="107">
        <v>2</v>
      </c>
      <c r="J17" s="9"/>
      <c r="K17" s="182">
        <v>2</v>
      </c>
      <c r="L17" s="107">
        <f t="shared" si="0"/>
        <v>0</v>
      </c>
      <c r="M17" s="107">
        <f t="shared" si="1"/>
        <v>0</v>
      </c>
      <c r="N17" s="107">
        <f t="shared" si="2"/>
        <v>0</v>
      </c>
    </row>
    <row r="18" spans="2:14" ht="24" customHeight="1" x14ac:dyDescent="0.2">
      <c r="B18" s="113" t="s">
        <v>146</v>
      </c>
      <c r="C18" s="210"/>
      <c r="D18" s="210"/>
      <c r="E18" s="210"/>
      <c r="F18" s="210"/>
      <c r="G18" s="210"/>
      <c r="H18" s="210"/>
      <c r="I18" s="107">
        <v>3</v>
      </c>
      <c r="J18" s="107">
        <v>3</v>
      </c>
      <c r="K18" s="182">
        <v>6</v>
      </c>
      <c r="L18" s="107">
        <f t="shared" si="0"/>
        <v>0</v>
      </c>
      <c r="M18" s="107">
        <f t="shared" si="1"/>
        <v>0</v>
      </c>
      <c r="N18" s="107">
        <f t="shared" si="2"/>
        <v>0</v>
      </c>
    </row>
    <row r="19" spans="2:14" ht="48" x14ac:dyDescent="0.2">
      <c r="B19" s="113" t="s">
        <v>147</v>
      </c>
      <c r="C19" s="210"/>
      <c r="D19" s="210"/>
      <c r="E19" s="210"/>
      <c r="F19" s="210"/>
      <c r="G19" s="210"/>
      <c r="H19" s="210"/>
      <c r="I19" s="107">
        <v>4</v>
      </c>
      <c r="J19" s="107">
        <v>4</v>
      </c>
      <c r="K19" s="182">
        <v>8</v>
      </c>
      <c r="L19" s="107">
        <f t="shared" si="0"/>
        <v>0</v>
      </c>
      <c r="M19" s="107">
        <f t="shared" si="1"/>
        <v>0</v>
      </c>
      <c r="N19" s="107">
        <f t="shared" si="2"/>
        <v>0</v>
      </c>
    </row>
    <row r="20" spans="2:14" ht="36" x14ac:dyDescent="0.2">
      <c r="B20" s="113" t="s">
        <v>148</v>
      </c>
      <c r="C20" s="210"/>
      <c r="D20" s="210"/>
      <c r="E20" s="210"/>
      <c r="F20" s="210"/>
      <c r="G20" s="210"/>
      <c r="H20" s="210"/>
      <c r="I20" s="107">
        <v>4</v>
      </c>
      <c r="J20" s="9"/>
      <c r="K20" s="182">
        <v>4</v>
      </c>
      <c r="L20" s="107">
        <f t="shared" si="0"/>
        <v>0</v>
      </c>
      <c r="M20" s="107">
        <f t="shared" si="1"/>
        <v>0</v>
      </c>
      <c r="N20" s="107">
        <f t="shared" si="2"/>
        <v>0</v>
      </c>
    </row>
    <row r="21" spans="2:14" ht="24" x14ac:dyDescent="0.2">
      <c r="B21" s="113" t="s">
        <v>149</v>
      </c>
      <c r="C21" s="210"/>
      <c r="D21" s="210"/>
      <c r="E21" s="210"/>
      <c r="F21" s="210"/>
      <c r="G21" s="210"/>
      <c r="H21" s="210"/>
      <c r="I21" s="107">
        <v>2</v>
      </c>
      <c r="J21" s="9"/>
      <c r="K21" s="182">
        <v>2</v>
      </c>
      <c r="L21" s="107">
        <f t="shared" si="0"/>
        <v>0</v>
      </c>
      <c r="M21" s="107">
        <f t="shared" si="1"/>
        <v>0</v>
      </c>
      <c r="N21" s="107">
        <f t="shared" si="2"/>
        <v>0</v>
      </c>
    </row>
    <row r="22" spans="2:14" ht="24" x14ac:dyDescent="0.2">
      <c r="B22" s="113" t="s">
        <v>150</v>
      </c>
      <c r="C22" s="210"/>
      <c r="D22" s="210"/>
      <c r="E22" s="210"/>
      <c r="F22" s="210"/>
      <c r="G22" s="210"/>
      <c r="H22" s="210"/>
      <c r="I22" s="107">
        <v>5</v>
      </c>
      <c r="J22" s="9"/>
      <c r="K22" s="182">
        <v>5</v>
      </c>
      <c r="L22" s="107">
        <f t="shared" si="0"/>
        <v>0</v>
      </c>
      <c r="M22" s="107">
        <f t="shared" si="1"/>
        <v>0</v>
      </c>
      <c r="N22" s="107">
        <f t="shared" si="2"/>
        <v>0</v>
      </c>
    </row>
    <row r="23" spans="2:14" ht="24" customHeight="1" x14ac:dyDescent="0.2">
      <c r="B23" s="113" t="s">
        <v>151</v>
      </c>
      <c r="C23" s="210"/>
      <c r="D23" s="210"/>
      <c r="E23" s="210"/>
      <c r="F23" s="210"/>
      <c r="G23" s="210"/>
      <c r="H23" s="210"/>
      <c r="I23" s="9"/>
      <c r="J23" s="107">
        <v>4</v>
      </c>
      <c r="K23" s="182">
        <v>4</v>
      </c>
      <c r="L23" s="107">
        <f t="shared" si="0"/>
        <v>0</v>
      </c>
      <c r="M23" s="107">
        <f t="shared" si="1"/>
        <v>0</v>
      </c>
      <c r="N23" s="107">
        <f t="shared" si="2"/>
        <v>0</v>
      </c>
    </row>
    <row r="24" spans="2:14" ht="24" customHeight="1" x14ac:dyDescent="0.2">
      <c r="B24" s="113" t="s">
        <v>152</v>
      </c>
      <c r="C24" s="210"/>
      <c r="D24" s="210"/>
      <c r="E24" s="210"/>
      <c r="F24" s="210"/>
      <c r="G24" s="210"/>
      <c r="H24" s="210"/>
      <c r="I24" s="107">
        <v>1</v>
      </c>
      <c r="J24" s="9"/>
      <c r="K24" s="183">
        <v>1</v>
      </c>
      <c r="L24" s="107">
        <f t="shared" si="0"/>
        <v>0</v>
      </c>
      <c r="M24" s="107">
        <f t="shared" si="1"/>
        <v>0</v>
      </c>
      <c r="N24" s="107">
        <f t="shared" si="2"/>
        <v>0</v>
      </c>
    </row>
    <row r="25" spans="2:14" ht="24" customHeight="1" x14ac:dyDescent="0.2">
      <c r="B25" s="113" t="s">
        <v>153</v>
      </c>
      <c r="C25" s="210"/>
      <c r="D25" s="210"/>
      <c r="E25" s="210"/>
      <c r="F25" s="210"/>
      <c r="G25" s="210"/>
      <c r="H25" s="210"/>
      <c r="I25" s="107">
        <v>1</v>
      </c>
      <c r="J25" s="9"/>
      <c r="K25" s="182">
        <v>1</v>
      </c>
      <c r="L25" s="107">
        <f t="shared" si="0"/>
        <v>0</v>
      </c>
      <c r="M25" s="107">
        <f t="shared" si="1"/>
        <v>0</v>
      </c>
      <c r="N25" s="107">
        <f t="shared" si="2"/>
        <v>0</v>
      </c>
    </row>
    <row r="26" spans="2:14" ht="24" customHeight="1" x14ac:dyDescent="0.2">
      <c r="B26" s="114" t="s">
        <v>154</v>
      </c>
      <c r="C26" s="210"/>
      <c r="D26" s="210"/>
      <c r="E26" s="210"/>
      <c r="F26" s="210"/>
      <c r="G26" s="210"/>
      <c r="H26" s="210"/>
      <c r="I26" s="107">
        <v>1</v>
      </c>
      <c r="J26" s="9"/>
      <c r="K26" s="182">
        <v>1</v>
      </c>
      <c r="L26" s="107">
        <f t="shared" si="0"/>
        <v>0</v>
      </c>
      <c r="M26" s="107">
        <f t="shared" si="1"/>
        <v>0</v>
      </c>
      <c r="N26" s="107">
        <f t="shared" si="2"/>
        <v>0</v>
      </c>
    </row>
    <row r="27" spans="2:14" ht="24" customHeight="1" x14ac:dyDescent="0.2">
      <c r="B27" s="114" t="s">
        <v>155</v>
      </c>
      <c r="C27" s="210"/>
      <c r="D27" s="210"/>
      <c r="E27" s="210"/>
      <c r="F27" s="210"/>
      <c r="G27" s="210"/>
      <c r="H27" s="210"/>
      <c r="I27" s="107">
        <v>1</v>
      </c>
      <c r="J27" s="9"/>
      <c r="K27" s="182">
        <v>1</v>
      </c>
      <c r="L27" s="107">
        <f t="shared" si="0"/>
        <v>0</v>
      </c>
      <c r="M27" s="107">
        <f t="shared" si="1"/>
        <v>0</v>
      </c>
      <c r="N27" s="107">
        <f t="shared" si="2"/>
        <v>0</v>
      </c>
    </row>
    <row r="28" spans="2:14" ht="24" customHeight="1" x14ac:dyDescent="0.2">
      <c r="B28" s="114" t="s">
        <v>156</v>
      </c>
      <c r="C28" s="210"/>
      <c r="D28" s="210"/>
      <c r="E28" s="210"/>
      <c r="F28" s="210"/>
      <c r="G28" s="210"/>
      <c r="H28" s="210"/>
      <c r="I28" s="107">
        <v>1</v>
      </c>
      <c r="J28" s="9"/>
      <c r="K28" s="182">
        <v>1</v>
      </c>
      <c r="L28" s="107">
        <f t="shared" si="0"/>
        <v>0</v>
      </c>
      <c r="M28" s="107">
        <f t="shared" si="1"/>
        <v>0</v>
      </c>
      <c r="N28" s="107">
        <f t="shared" si="2"/>
        <v>0</v>
      </c>
    </row>
    <row r="29" spans="2:14" ht="24" customHeight="1" x14ac:dyDescent="0.2">
      <c r="B29" s="114" t="s">
        <v>160</v>
      </c>
      <c r="C29" s="210"/>
      <c r="D29" s="210"/>
      <c r="E29" s="210"/>
      <c r="F29" s="210"/>
      <c r="G29" s="210"/>
      <c r="H29" s="210"/>
      <c r="I29" s="107">
        <v>1</v>
      </c>
      <c r="J29" s="9"/>
      <c r="K29" s="182">
        <v>1</v>
      </c>
      <c r="L29" s="107">
        <f t="shared" si="0"/>
        <v>0</v>
      </c>
      <c r="M29" s="107">
        <f t="shared" si="1"/>
        <v>0</v>
      </c>
      <c r="N29" s="107">
        <f t="shared" si="2"/>
        <v>0</v>
      </c>
    </row>
    <row r="30" spans="2:14" ht="24" customHeight="1" x14ac:dyDescent="0.2">
      <c r="B30" s="114" t="s">
        <v>161</v>
      </c>
      <c r="C30" s="210"/>
      <c r="D30" s="210"/>
      <c r="E30" s="210"/>
      <c r="F30" s="210"/>
      <c r="G30" s="210"/>
      <c r="H30" s="210"/>
      <c r="I30" s="107">
        <v>1</v>
      </c>
      <c r="J30" s="9"/>
      <c r="K30" s="182">
        <v>1</v>
      </c>
      <c r="L30" s="107">
        <f t="shared" si="0"/>
        <v>0</v>
      </c>
      <c r="M30" s="107">
        <f t="shared" si="1"/>
        <v>0</v>
      </c>
      <c r="N30" s="107">
        <f t="shared" si="2"/>
        <v>0</v>
      </c>
    </row>
    <row r="31" spans="2:14" ht="24" customHeight="1" thickBot="1" x14ac:dyDescent="0.25">
      <c r="B31" s="109" t="s">
        <v>157</v>
      </c>
      <c r="C31" s="110"/>
      <c r="D31" s="110"/>
      <c r="E31" s="110"/>
      <c r="F31" s="110"/>
      <c r="G31" s="110"/>
      <c r="H31" s="110"/>
      <c r="I31" s="110"/>
      <c r="J31" s="110"/>
      <c r="K31" s="110"/>
      <c r="L31" s="115"/>
      <c r="M31" s="115"/>
      <c r="N31" s="116"/>
    </row>
    <row r="32" spans="2:14" ht="24" customHeight="1" thickTop="1" x14ac:dyDescent="0.2">
      <c r="B32" s="117" t="s">
        <v>158</v>
      </c>
      <c r="C32" s="209"/>
      <c r="D32" s="209"/>
      <c r="E32" s="209"/>
      <c r="F32" s="209"/>
      <c r="G32" s="209"/>
      <c r="H32" s="209"/>
      <c r="I32" s="7">
        <v>8</v>
      </c>
      <c r="J32" s="7">
        <v>8</v>
      </c>
      <c r="K32" s="181">
        <v>16</v>
      </c>
      <c r="L32" s="7">
        <f t="shared" si="0"/>
        <v>0</v>
      </c>
      <c r="M32" s="7">
        <f t="shared" si="1"/>
        <v>0</v>
      </c>
      <c r="N32" s="7">
        <f t="shared" si="2"/>
        <v>0</v>
      </c>
    </row>
    <row r="33" spans="2:14" ht="24.75" thickBot="1" x14ac:dyDescent="0.25">
      <c r="B33" s="118" t="s">
        <v>150</v>
      </c>
      <c r="C33" s="211"/>
      <c r="D33" s="211"/>
      <c r="E33" s="211"/>
      <c r="F33" s="211"/>
      <c r="G33" s="211"/>
      <c r="H33" s="211"/>
      <c r="I33" s="108">
        <v>8</v>
      </c>
      <c r="J33" s="119"/>
      <c r="K33" s="184">
        <v>8</v>
      </c>
      <c r="L33" s="108">
        <f t="shared" si="0"/>
        <v>0</v>
      </c>
      <c r="M33" s="108">
        <f t="shared" si="1"/>
        <v>0</v>
      </c>
      <c r="N33" s="108">
        <f t="shared" si="2"/>
        <v>0</v>
      </c>
    </row>
    <row r="34" spans="2:14" ht="15.75" thickTop="1" x14ac:dyDescent="0.25">
      <c r="H34" s="212" t="s">
        <v>159</v>
      </c>
      <c r="I34" s="120"/>
      <c r="K34" s="120"/>
      <c r="L34" s="120"/>
      <c r="M34" s="120"/>
      <c r="N34" s="213">
        <f>SUM(N14:N33)</f>
        <v>0</v>
      </c>
    </row>
    <row r="36" spans="2:14" x14ac:dyDescent="0.2">
      <c r="B36" s="106" t="s">
        <v>182</v>
      </c>
    </row>
    <row r="37" spans="2:14" ht="15" x14ac:dyDescent="0.2">
      <c r="B37" s="106" t="s">
        <v>183</v>
      </c>
      <c r="G37" s="105" t="s">
        <v>127</v>
      </c>
      <c r="H37" s="253" t="s">
        <v>130</v>
      </c>
      <c r="I37" s="253"/>
      <c r="J37" s="10" t="s">
        <v>128</v>
      </c>
      <c r="K37" s="10"/>
      <c r="L37" s="10" t="s">
        <v>166</v>
      </c>
    </row>
    <row r="38" spans="2:14" x14ac:dyDescent="0.2">
      <c r="B38" s="106" t="s">
        <v>194</v>
      </c>
    </row>
  </sheetData>
  <sheetProtection algorithmName="SHA-512" hashValue="7RWLCqhQbsorIcwRBAUwaQKLgxQHXXtP68JADXhK2Ev/HdRxnUvYx5OH2aKlyHAaOSNS2iI+wLt68jpGP/xrHw==" saltValue="Bd6U3X9v7M5olYnhjRltuw==" spinCount="100000" sheet="1" formatCells="0" formatColumns="0" formatRows="0" insertColumns="0" insertRows="0" insertHyperlinks="0" deleteColumns="0" deleteRows="0" selectLockedCells="1" sort="0" autoFilter="0" pivotTables="0"/>
  <mergeCells count="8">
    <mergeCell ref="M5:N5"/>
    <mergeCell ref="C11:H11"/>
    <mergeCell ref="H37:I37"/>
    <mergeCell ref="L11:M11"/>
    <mergeCell ref="B11:B12"/>
    <mergeCell ref="I11:J11"/>
    <mergeCell ref="K11:K12"/>
    <mergeCell ref="M6:N6"/>
  </mergeCells>
  <conditionalFormatting sqref="C12:H12">
    <cfRule type="containsBlanks" dxfId="2" priority="3">
      <formula>LEN(TRIM(C12))=0</formula>
    </cfRule>
  </conditionalFormatting>
  <conditionalFormatting sqref="C14:H30">
    <cfRule type="containsBlanks" dxfId="1" priority="2">
      <formula>LEN(TRIM(C14))=0</formula>
    </cfRule>
  </conditionalFormatting>
  <conditionalFormatting sqref="C32:H33">
    <cfRule type="containsBlanks" dxfId="0" priority="1">
      <formula>LEN(TRIM(C32))=0</formula>
    </cfRule>
  </conditionalFormatting>
  <dataValidations count="1">
    <dataValidation type="whole" operator="greaterThanOrEqual" allowBlank="1" showInputMessage="1" showErrorMessage="1" sqref="D12:H12 C14:H30 C32:H33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B3:N61"/>
  <sheetViews>
    <sheetView showGridLines="0" workbookViewId="0">
      <selection activeCell="J7" sqref="J7"/>
    </sheetView>
  </sheetViews>
  <sheetFormatPr baseColWidth="10" defaultColWidth="11.42578125" defaultRowHeight="15.75" x14ac:dyDescent="0.25"/>
  <cols>
    <col min="1" max="1" width="7.5703125" style="2" customWidth="1"/>
    <col min="2" max="2" width="11.42578125" style="2"/>
    <col min="3" max="3" width="48.7109375" style="2" customWidth="1"/>
    <col min="4" max="4" width="6.85546875" style="2" customWidth="1"/>
    <col min="5" max="5" width="5.140625" style="2" customWidth="1"/>
    <col min="6" max="6" width="6.140625" style="2" customWidth="1"/>
    <col min="7" max="7" width="49.42578125" style="2" customWidth="1"/>
    <col min="8" max="8" width="11.42578125" style="2"/>
    <col min="9" max="9" width="5.7109375" style="2" customWidth="1"/>
    <col min="10" max="10" width="31.7109375" style="2" customWidth="1"/>
    <col min="11" max="11" width="33.28515625" style="2" customWidth="1"/>
    <col min="12" max="16384" width="11.42578125" style="2"/>
  </cols>
  <sheetData>
    <row r="3" spans="2:13" ht="16.5" thickBot="1" x14ac:dyDescent="0.3">
      <c r="B3" s="171" t="s">
        <v>28</v>
      </c>
      <c r="C3" s="172"/>
      <c r="D3" s="172"/>
      <c r="F3" s="171" t="s">
        <v>29</v>
      </c>
      <c r="G3" s="172"/>
      <c r="H3" s="172"/>
      <c r="J3" s="173" t="s">
        <v>63</v>
      </c>
      <c r="K3" s="172"/>
      <c r="L3" s="172" t="s">
        <v>77</v>
      </c>
      <c r="M3" s="172"/>
    </row>
    <row r="4" spans="2:13" ht="17.25" thickTop="1" thickBot="1" x14ac:dyDescent="0.3">
      <c r="B4" s="174"/>
      <c r="C4" s="172" t="s">
        <v>13</v>
      </c>
      <c r="D4" s="174" t="s">
        <v>9</v>
      </c>
      <c r="F4" s="174"/>
      <c r="G4" s="172" t="s">
        <v>19</v>
      </c>
      <c r="H4" s="174" t="s">
        <v>9</v>
      </c>
      <c r="J4" s="172"/>
      <c r="K4" s="172"/>
      <c r="L4" s="172" t="s">
        <v>78</v>
      </c>
      <c r="M4" s="172" t="s">
        <v>79</v>
      </c>
    </row>
    <row r="5" spans="2:13" ht="16.5" thickTop="1" x14ac:dyDescent="0.25">
      <c r="B5" s="1">
        <v>0</v>
      </c>
      <c r="C5" s="2" t="s">
        <v>37</v>
      </c>
      <c r="D5" s="1">
        <v>0</v>
      </c>
      <c r="E5" s="175"/>
      <c r="F5" s="1">
        <v>0</v>
      </c>
      <c r="G5" s="2" t="s">
        <v>37</v>
      </c>
      <c r="H5" s="176">
        <v>0</v>
      </c>
      <c r="I5" s="175"/>
      <c r="J5" s="2">
        <v>2</v>
      </c>
      <c r="K5" s="2" t="s">
        <v>37</v>
      </c>
      <c r="L5" s="2">
        <v>0</v>
      </c>
      <c r="M5" s="2">
        <v>0</v>
      </c>
    </row>
    <row r="6" spans="2:13" x14ac:dyDescent="0.25">
      <c r="B6" s="1">
        <v>1</v>
      </c>
      <c r="C6" s="2" t="s">
        <v>17</v>
      </c>
      <c r="D6" s="1">
        <v>90</v>
      </c>
      <c r="E6" s="175"/>
      <c r="F6" s="1">
        <v>1</v>
      </c>
      <c r="G6" s="2" t="s">
        <v>18</v>
      </c>
      <c r="H6" s="176">
        <v>95</v>
      </c>
      <c r="I6" s="175"/>
      <c r="J6" s="2">
        <v>0</v>
      </c>
      <c r="K6" s="2" t="s">
        <v>65</v>
      </c>
      <c r="L6" s="2">
        <v>70</v>
      </c>
      <c r="M6" s="2">
        <v>30</v>
      </c>
    </row>
    <row r="7" spans="2:13" x14ac:dyDescent="0.25">
      <c r="B7" s="1">
        <v>2</v>
      </c>
      <c r="C7" s="2" t="s">
        <v>2</v>
      </c>
      <c r="D7" s="1">
        <v>80</v>
      </c>
      <c r="E7" s="175"/>
      <c r="F7" s="1">
        <v>2</v>
      </c>
      <c r="G7" s="2" t="s">
        <v>17</v>
      </c>
      <c r="H7" s="1">
        <v>90</v>
      </c>
      <c r="I7" s="175"/>
      <c r="J7" s="2">
        <v>1</v>
      </c>
      <c r="K7" s="2" t="s">
        <v>66</v>
      </c>
      <c r="L7" s="2">
        <v>90</v>
      </c>
      <c r="M7" s="2">
        <v>50</v>
      </c>
    </row>
    <row r="8" spans="2:13" ht="16.5" thickBot="1" x14ac:dyDescent="0.3">
      <c r="B8" s="1">
        <v>3</v>
      </c>
      <c r="C8" s="2" t="s">
        <v>96</v>
      </c>
      <c r="D8" s="1">
        <v>80</v>
      </c>
      <c r="E8" s="175"/>
      <c r="F8" s="1">
        <v>3</v>
      </c>
      <c r="G8" s="2" t="s">
        <v>2</v>
      </c>
      <c r="H8" s="1">
        <v>80</v>
      </c>
      <c r="I8" s="175"/>
      <c r="J8" s="172">
        <v>3</v>
      </c>
      <c r="K8" s="172" t="s">
        <v>64</v>
      </c>
      <c r="L8" s="172">
        <v>0</v>
      </c>
      <c r="M8" s="172">
        <v>0</v>
      </c>
    </row>
    <row r="9" spans="2:13" ht="16.5" thickTop="1" x14ac:dyDescent="0.25">
      <c r="B9" s="1">
        <v>4</v>
      </c>
      <c r="C9" s="2" t="s">
        <v>14</v>
      </c>
      <c r="D9" s="1">
        <v>65</v>
      </c>
      <c r="E9" s="175"/>
      <c r="F9" s="1">
        <v>4</v>
      </c>
      <c r="G9" s="2" t="s">
        <v>96</v>
      </c>
      <c r="H9" s="1">
        <v>80</v>
      </c>
      <c r="I9" s="175"/>
    </row>
    <row r="10" spans="2:13" x14ac:dyDescent="0.25">
      <c r="B10" s="1">
        <v>5</v>
      </c>
      <c r="C10" s="2" t="s">
        <v>15</v>
      </c>
      <c r="D10" s="1">
        <v>40</v>
      </c>
      <c r="E10" s="175"/>
      <c r="F10" s="1">
        <v>5</v>
      </c>
      <c r="G10" s="2" t="s">
        <v>14</v>
      </c>
      <c r="H10" s="1">
        <v>65</v>
      </c>
      <c r="I10" s="175"/>
    </row>
    <row r="11" spans="2:13" ht="16.5" thickBot="1" x14ac:dyDescent="0.3">
      <c r="B11" s="174">
        <v>6</v>
      </c>
      <c r="C11" s="172" t="s">
        <v>16</v>
      </c>
      <c r="D11" s="174">
        <v>20</v>
      </c>
      <c r="E11" s="175"/>
      <c r="F11" s="1">
        <v>6</v>
      </c>
      <c r="G11" s="2" t="s">
        <v>15</v>
      </c>
      <c r="H11" s="1">
        <v>40</v>
      </c>
      <c r="I11" s="175"/>
      <c r="J11" s="173" t="s">
        <v>86</v>
      </c>
      <c r="K11" s="172"/>
    </row>
    <row r="12" spans="2:13" ht="17.25" thickTop="1" thickBot="1" x14ac:dyDescent="0.3">
      <c r="F12" s="174">
        <v>7</v>
      </c>
      <c r="G12" s="172" t="s">
        <v>16</v>
      </c>
      <c r="H12" s="174">
        <v>20</v>
      </c>
      <c r="I12" s="175"/>
      <c r="J12" s="172"/>
      <c r="K12" s="172" t="s">
        <v>89</v>
      </c>
    </row>
    <row r="13" spans="2:13" ht="16.5" thickTop="1" x14ac:dyDescent="0.25">
      <c r="J13" s="2">
        <v>0</v>
      </c>
      <c r="K13" s="2" t="s">
        <v>87</v>
      </c>
    </row>
    <row r="14" spans="2:13" ht="16.5" thickBot="1" x14ac:dyDescent="0.3">
      <c r="B14" s="171" t="s">
        <v>30</v>
      </c>
      <c r="C14" s="172"/>
      <c r="D14" s="174"/>
      <c r="F14" s="171" t="s">
        <v>31</v>
      </c>
      <c r="G14" s="172"/>
      <c r="H14" s="174"/>
      <c r="J14" s="2">
        <v>1</v>
      </c>
      <c r="K14" s="2" t="s">
        <v>88</v>
      </c>
    </row>
    <row r="15" spans="2:13" ht="17.25" thickTop="1" thickBot="1" x14ac:dyDescent="0.3">
      <c r="B15" s="174"/>
      <c r="C15" s="172" t="s">
        <v>10</v>
      </c>
      <c r="D15" s="174" t="s">
        <v>9</v>
      </c>
      <c r="F15" s="174"/>
      <c r="G15" s="177" t="s">
        <v>5</v>
      </c>
      <c r="H15" s="174" t="s">
        <v>9</v>
      </c>
      <c r="J15" s="172">
        <v>2</v>
      </c>
      <c r="K15" s="172" t="s">
        <v>50</v>
      </c>
    </row>
    <row r="16" spans="2:13" ht="16.5" thickTop="1" x14ac:dyDescent="0.25">
      <c r="B16" s="1">
        <v>0</v>
      </c>
      <c r="C16" s="2" t="s">
        <v>37</v>
      </c>
      <c r="D16" s="1">
        <v>0</v>
      </c>
      <c r="E16" s="175"/>
      <c r="F16" s="1">
        <v>0</v>
      </c>
      <c r="G16" s="2" t="s">
        <v>37</v>
      </c>
      <c r="H16" s="1">
        <v>0</v>
      </c>
      <c r="I16" s="175"/>
      <c r="J16" s="6"/>
      <c r="K16" s="6"/>
    </row>
    <row r="17" spans="2:14" ht="16.5" thickBot="1" x14ac:dyDescent="0.3">
      <c r="B17" s="1">
        <v>1</v>
      </c>
      <c r="C17" s="2" t="s">
        <v>22</v>
      </c>
      <c r="D17" s="1">
        <v>90</v>
      </c>
      <c r="E17" s="175"/>
      <c r="F17" s="1">
        <v>1</v>
      </c>
      <c r="G17" s="2" t="s">
        <v>27</v>
      </c>
      <c r="H17" s="1">
        <v>15</v>
      </c>
      <c r="I17" s="175"/>
      <c r="J17" s="173" t="s">
        <v>33</v>
      </c>
      <c r="K17" s="172"/>
    </row>
    <row r="18" spans="2:14" ht="17.25" thickTop="1" thickBot="1" x14ac:dyDescent="0.3">
      <c r="B18" s="1">
        <v>2</v>
      </c>
      <c r="C18" s="2" t="s">
        <v>4</v>
      </c>
      <c r="D18" s="1">
        <v>80</v>
      </c>
      <c r="E18" s="175"/>
      <c r="F18" s="1">
        <v>2</v>
      </c>
      <c r="G18" s="2" t="s">
        <v>23</v>
      </c>
      <c r="H18" s="1">
        <v>75</v>
      </c>
      <c r="I18" s="175"/>
      <c r="J18" s="172"/>
      <c r="K18" s="172" t="s">
        <v>89</v>
      </c>
      <c r="L18" s="214"/>
      <c r="M18" s="214"/>
      <c r="N18" s="214"/>
    </row>
    <row r="19" spans="2:14" ht="16.5" thickTop="1" x14ac:dyDescent="0.25">
      <c r="B19" s="1">
        <v>3</v>
      </c>
      <c r="C19" s="2" t="s">
        <v>3</v>
      </c>
      <c r="D19" s="1">
        <v>65</v>
      </c>
      <c r="E19" s="175"/>
      <c r="F19" s="1">
        <v>3</v>
      </c>
      <c r="G19" s="2" t="s">
        <v>26</v>
      </c>
      <c r="H19" s="1">
        <v>65</v>
      </c>
      <c r="I19" s="175"/>
      <c r="J19" s="2" t="s">
        <v>37</v>
      </c>
      <c r="K19" s="2" t="s">
        <v>202</v>
      </c>
    </row>
    <row r="20" spans="2:14" x14ac:dyDescent="0.25">
      <c r="B20" s="1">
        <v>4</v>
      </c>
      <c r="C20" s="2" t="s">
        <v>21</v>
      </c>
      <c r="D20" s="1">
        <v>60</v>
      </c>
      <c r="E20" s="175"/>
      <c r="F20" s="1">
        <v>4</v>
      </c>
      <c r="G20" s="2" t="s">
        <v>25</v>
      </c>
      <c r="H20" s="1">
        <v>40</v>
      </c>
      <c r="I20" s="175"/>
      <c r="J20" s="2" t="s">
        <v>192</v>
      </c>
      <c r="K20" s="2" t="s">
        <v>200</v>
      </c>
    </row>
    <row r="21" spans="2:14" ht="16.5" thickBot="1" x14ac:dyDescent="0.3">
      <c r="B21" s="174">
        <v>5</v>
      </c>
      <c r="C21" s="172" t="s">
        <v>11</v>
      </c>
      <c r="D21" s="174">
        <v>40</v>
      </c>
      <c r="E21" s="175"/>
      <c r="F21" s="1">
        <v>5</v>
      </c>
      <c r="G21" s="2" t="s">
        <v>24</v>
      </c>
      <c r="H21" s="1">
        <v>20</v>
      </c>
      <c r="I21" s="175"/>
      <c r="J21" s="172" t="s">
        <v>193</v>
      </c>
      <c r="K21" s="172" t="s">
        <v>201</v>
      </c>
      <c r="L21" s="172"/>
      <c r="M21" s="172"/>
      <c r="N21" s="172"/>
    </row>
    <row r="22" spans="2:14" ht="16.5" thickTop="1" x14ac:dyDescent="0.25">
      <c r="F22" s="1">
        <v>6</v>
      </c>
      <c r="G22" s="2" t="s">
        <v>12</v>
      </c>
      <c r="H22" s="1">
        <v>60</v>
      </c>
      <c r="I22" s="175"/>
    </row>
    <row r="23" spans="2:14" x14ac:dyDescent="0.25">
      <c r="F23" s="1">
        <v>7</v>
      </c>
      <c r="G23" s="2" t="s">
        <v>0</v>
      </c>
      <c r="H23" s="1">
        <v>80</v>
      </c>
      <c r="I23" s="175"/>
    </row>
    <row r="24" spans="2:14" x14ac:dyDescent="0.25">
      <c r="F24" s="1">
        <v>8</v>
      </c>
      <c r="G24" s="2" t="s">
        <v>7</v>
      </c>
      <c r="H24" s="1">
        <v>90</v>
      </c>
      <c r="I24" s="175"/>
    </row>
    <row r="25" spans="2:14" x14ac:dyDescent="0.25">
      <c r="F25" s="1">
        <v>9</v>
      </c>
      <c r="G25" s="2" t="s">
        <v>8</v>
      </c>
      <c r="H25" s="1">
        <v>70</v>
      </c>
      <c r="I25" s="175"/>
    </row>
    <row r="26" spans="2:14" x14ac:dyDescent="0.25">
      <c r="F26" s="1">
        <v>10</v>
      </c>
      <c r="G26" s="2" t="s">
        <v>188</v>
      </c>
      <c r="H26" s="1">
        <v>90</v>
      </c>
      <c r="I26" s="175"/>
    </row>
    <row r="27" spans="2:14" ht="16.5" thickBot="1" x14ac:dyDescent="0.3">
      <c r="F27" s="174">
        <v>11</v>
      </c>
      <c r="G27" s="172" t="s">
        <v>189</v>
      </c>
      <c r="H27" s="174">
        <v>0</v>
      </c>
      <c r="I27" s="175"/>
    </row>
    <row r="28" spans="2:14" ht="16.5" thickTop="1" x14ac:dyDescent="0.25">
      <c r="F28" s="1"/>
      <c r="H28" s="1"/>
    </row>
    <row r="30" spans="2:14" ht="16.5" thickBot="1" x14ac:dyDescent="0.3">
      <c r="B30" s="171" t="s">
        <v>32</v>
      </c>
      <c r="C30" s="172"/>
      <c r="D30" s="174"/>
      <c r="F30" s="171" t="s">
        <v>33</v>
      </c>
      <c r="G30" s="172"/>
      <c r="H30" s="174"/>
    </row>
    <row r="31" spans="2:14" ht="17.25" thickTop="1" thickBot="1" x14ac:dyDescent="0.3">
      <c r="B31" s="174"/>
      <c r="C31" s="177" t="s">
        <v>6</v>
      </c>
      <c r="D31" s="174" t="s">
        <v>9</v>
      </c>
      <c r="F31" s="174"/>
      <c r="G31" s="177" t="s">
        <v>34</v>
      </c>
      <c r="H31" s="174" t="s">
        <v>9</v>
      </c>
    </row>
    <row r="32" spans="2:14" ht="16.5" thickTop="1" x14ac:dyDescent="0.25">
      <c r="B32" s="1">
        <v>1</v>
      </c>
      <c r="C32" s="2" t="s">
        <v>18</v>
      </c>
      <c r="D32" s="1">
        <v>95</v>
      </c>
      <c r="E32" s="175"/>
      <c r="F32" s="1">
        <v>1</v>
      </c>
      <c r="G32" s="2" t="s">
        <v>18</v>
      </c>
      <c r="H32" s="1">
        <v>95</v>
      </c>
      <c r="I32" s="175"/>
    </row>
    <row r="33" spans="2:9" x14ac:dyDescent="0.25">
      <c r="B33" s="1">
        <v>2</v>
      </c>
      <c r="C33" s="2" t="s">
        <v>67</v>
      </c>
      <c r="D33" s="1">
        <v>90</v>
      </c>
      <c r="E33" s="175"/>
      <c r="F33" s="1">
        <v>2</v>
      </c>
      <c r="G33" s="2" t="s">
        <v>67</v>
      </c>
      <c r="H33" s="1">
        <v>90</v>
      </c>
      <c r="I33" s="175"/>
    </row>
    <row r="34" spans="2:9" x14ac:dyDescent="0.25">
      <c r="B34" s="1">
        <v>3</v>
      </c>
      <c r="C34" s="2" t="s">
        <v>68</v>
      </c>
      <c r="D34" s="1">
        <v>80</v>
      </c>
      <c r="E34" s="175"/>
      <c r="F34" s="1">
        <v>3</v>
      </c>
      <c r="G34" s="2" t="s">
        <v>68</v>
      </c>
      <c r="H34" s="1">
        <v>80</v>
      </c>
      <c r="I34" s="175"/>
    </row>
    <row r="35" spans="2:9" x14ac:dyDescent="0.25">
      <c r="B35" s="1">
        <v>4</v>
      </c>
      <c r="C35" s="2" t="s">
        <v>97</v>
      </c>
      <c r="D35" s="1">
        <v>80</v>
      </c>
      <c r="E35" s="175"/>
      <c r="F35" s="1">
        <v>4</v>
      </c>
      <c r="G35" s="2" t="s">
        <v>97</v>
      </c>
      <c r="H35" s="1">
        <v>80</v>
      </c>
      <c r="I35" s="175"/>
    </row>
    <row r="36" spans="2:9" x14ac:dyDescent="0.25">
      <c r="B36" s="1">
        <v>5</v>
      </c>
      <c r="C36" s="2" t="s">
        <v>69</v>
      </c>
      <c r="D36" s="1">
        <v>65</v>
      </c>
      <c r="E36" s="175"/>
      <c r="F36" s="1">
        <v>5</v>
      </c>
      <c r="G36" s="2" t="s">
        <v>69</v>
      </c>
      <c r="H36" s="1">
        <v>65</v>
      </c>
      <c r="I36" s="175"/>
    </row>
    <row r="37" spans="2:9" x14ac:dyDescent="0.25">
      <c r="B37" s="1">
        <v>6</v>
      </c>
      <c r="C37" s="2" t="s">
        <v>70</v>
      </c>
      <c r="D37" s="1">
        <v>40</v>
      </c>
      <c r="E37" s="175"/>
      <c r="F37" s="1">
        <v>6</v>
      </c>
      <c r="G37" s="2" t="s">
        <v>70</v>
      </c>
      <c r="H37" s="1">
        <v>40</v>
      </c>
      <c r="I37" s="175"/>
    </row>
    <row r="38" spans="2:9" x14ac:dyDescent="0.25">
      <c r="B38" s="1">
        <v>7</v>
      </c>
      <c r="C38" s="2" t="s">
        <v>71</v>
      </c>
      <c r="D38" s="1">
        <v>15</v>
      </c>
      <c r="E38" s="175"/>
      <c r="F38" s="1">
        <v>7</v>
      </c>
      <c r="G38" s="2" t="s">
        <v>71</v>
      </c>
      <c r="H38" s="1">
        <v>15</v>
      </c>
      <c r="I38" s="175"/>
    </row>
    <row r="39" spans="2:9" x14ac:dyDescent="0.25">
      <c r="B39" s="1">
        <v>8</v>
      </c>
      <c r="C39" s="2" t="s">
        <v>72</v>
      </c>
      <c r="D39" s="1">
        <v>90</v>
      </c>
      <c r="E39" s="175"/>
      <c r="F39" s="1">
        <v>8</v>
      </c>
      <c r="G39" s="2" t="s">
        <v>72</v>
      </c>
      <c r="H39" s="1">
        <v>90</v>
      </c>
      <c r="I39" s="175"/>
    </row>
    <row r="40" spans="2:9" x14ac:dyDescent="0.25">
      <c r="B40" s="1">
        <v>9</v>
      </c>
      <c r="C40" s="2" t="s">
        <v>73</v>
      </c>
      <c r="D40" s="1">
        <v>80</v>
      </c>
      <c r="E40" s="175"/>
      <c r="F40" s="1">
        <v>9</v>
      </c>
      <c r="G40" s="2" t="s">
        <v>73</v>
      </c>
      <c r="H40" s="1">
        <v>80</v>
      </c>
      <c r="I40" s="175"/>
    </row>
    <row r="41" spans="2:9" x14ac:dyDescent="0.25">
      <c r="B41" s="1">
        <v>10</v>
      </c>
      <c r="C41" s="2" t="s">
        <v>98</v>
      </c>
      <c r="D41" s="1">
        <v>80</v>
      </c>
      <c r="E41" s="175"/>
      <c r="F41" s="1">
        <v>10</v>
      </c>
      <c r="G41" s="2" t="s">
        <v>98</v>
      </c>
      <c r="H41" s="1">
        <v>80</v>
      </c>
      <c r="I41" s="175"/>
    </row>
    <row r="42" spans="2:9" x14ac:dyDescent="0.25">
      <c r="B42" s="1">
        <v>11</v>
      </c>
      <c r="C42" s="2" t="s">
        <v>74</v>
      </c>
      <c r="D42" s="1">
        <v>65</v>
      </c>
      <c r="E42" s="175"/>
      <c r="F42" s="1">
        <v>11</v>
      </c>
      <c r="G42" s="2" t="s">
        <v>74</v>
      </c>
      <c r="H42" s="1">
        <v>65</v>
      </c>
      <c r="I42" s="175"/>
    </row>
    <row r="43" spans="2:9" x14ac:dyDescent="0.25">
      <c r="B43" s="1">
        <v>12</v>
      </c>
      <c r="C43" s="2" t="s">
        <v>75</v>
      </c>
      <c r="D43" s="1">
        <v>40</v>
      </c>
      <c r="E43" s="175"/>
      <c r="F43" s="1">
        <v>12</v>
      </c>
      <c r="G43" s="2" t="s">
        <v>75</v>
      </c>
      <c r="H43" s="1">
        <v>40</v>
      </c>
      <c r="I43" s="175"/>
    </row>
    <row r="44" spans="2:9" x14ac:dyDescent="0.25">
      <c r="B44" s="3">
        <v>13</v>
      </c>
      <c r="C44" s="4" t="s">
        <v>76</v>
      </c>
      <c r="D44" s="1">
        <v>20</v>
      </c>
      <c r="E44" s="175"/>
      <c r="F44" s="3">
        <v>13</v>
      </c>
      <c r="G44" s="4" t="s">
        <v>76</v>
      </c>
      <c r="H44" s="3">
        <v>20</v>
      </c>
      <c r="I44" s="175"/>
    </row>
    <row r="45" spans="2:9" x14ac:dyDescent="0.25">
      <c r="B45" s="1">
        <v>14</v>
      </c>
      <c r="C45" s="6" t="s">
        <v>22</v>
      </c>
      <c r="D45" s="5">
        <v>90</v>
      </c>
      <c r="E45" s="175"/>
      <c r="F45" s="5">
        <v>14</v>
      </c>
      <c r="G45" s="6" t="s">
        <v>22</v>
      </c>
      <c r="H45" s="5">
        <v>90</v>
      </c>
      <c r="I45" s="175"/>
    </row>
    <row r="46" spans="2:9" x14ac:dyDescent="0.25">
      <c r="B46" s="1">
        <v>15</v>
      </c>
      <c r="C46" s="2" t="s">
        <v>4</v>
      </c>
      <c r="D46" s="1">
        <v>80</v>
      </c>
      <c r="E46" s="175"/>
      <c r="F46" s="1">
        <v>15</v>
      </c>
      <c r="G46" s="2" t="s">
        <v>4</v>
      </c>
      <c r="H46" s="1">
        <v>80</v>
      </c>
      <c r="I46" s="175"/>
    </row>
    <row r="47" spans="2:9" x14ac:dyDescent="0.25">
      <c r="B47" s="1">
        <v>16</v>
      </c>
      <c r="C47" s="2" t="s">
        <v>3</v>
      </c>
      <c r="D47" s="1">
        <v>65</v>
      </c>
      <c r="E47" s="175"/>
      <c r="F47" s="1">
        <v>16</v>
      </c>
      <c r="G47" s="2" t="s">
        <v>3</v>
      </c>
      <c r="H47" s="1">
        <v>65</v>
      </c>
      <c r="I47" s="175"/>
    </row>
    <row r="48" spans="2:9" x14ac:dyDescent="0.25">
      <c r="B48" s="1">
        <v>17</v>
      </c>
      <c r="C48" s="2" t="s">
        <v>21</v>
      </c>
      <c r="D48" s="1">
        <v>60</v>
      </c>
      <c r="E48" s="175"/>
      <c r="F48" s="1">
        <v>17</v>
      </c>
      <c r="G48" s="2" t="s">
        <v>21</v>
      </c>
      <c r="H48" s="1">
        <v>60</v>
      </c>
      <c r="I48" s="175"/>
    </row>
    <row r="49" spans="2:9" x14ac:dyDescent="0.25">
      <c r="B49" s="3">
        <v>18</v>
      </c>
      <c r="C49" s="4" t="s">
        <v>11</v>
      </c>
      <c r="D49" s="3">
        <v>40</v>
      </c>
      <c r="E49" s="175"/>
      <c r="F49" s="3">
        <v>18</v>
      </c>
      <c r="G49" s="4" t="s">
        <v>11</v>
      </c>
      <c r="H49" s="3">
        <v>40</v>
      </c>
      <c r="I49" s="175"/>
    </row>
    <row r="50" spans="2:9" x14ac:dyDescent="0.25">
      <c r="B50" s="1">
        <v>19</v>
      </c>
      <c r="C50" s="2" t="s">
        <v>23</v>
      </c>
      <c r="D50" s="1">
        <v>75</v>
      </c>
      <c r="E50" s="175"/>
      <c r="F50" s="1">
        <v>19</v>
      </c>
      <c r="G50" s="2" t="s">
        <v>23</v>
      </c>
      <c r="H50" s="1">
        <v>75</v>
      </c>
      <c r="I50" s="175"/>
    </row>
    <row r="51" spans="2:9" x14ac:dyDescent="0.25">
      <c r="B51" s="1">
        <v>20</v>
      </c>
      <c r="C51" s="2" t="s">
        <v>26</v>
      </c>
      <c r="D51" s="1">
        <v>65</v>
      </c>
      <c r="E51" s="175"/>
      <c r="F51" s="1">
        <v>20</v>
      </c>
      <c r="G51" s="2" t="s">
        <v>26</v>
      </c>
      <c r="H51" s="1">
        <v>65</v>
      </c>
      <c r="I51" s="175"/>
    </row>
    <row r="52" spans="2:9" x14ac:dyDescent="0.25">
      <c r="B52" s="1">
        <v>21</v>
      </c>
      <c r="C52" s="2" t="s">
        <v>25</v>
      </c>
      <c r="D52" s="1">
        <v>40</v>
      </c>
      <c r="E52" s="175"/>
      <c r="F52" s="1">
        <v>21</v>
      </c>
      <c r="G52" s="2" t="s">
        <v>25</v>
      </c>
      <c r="H52" s="1">
        <v>40</v>
      </c>
      <c r="I52" s="175"/>
    </row>
    <row r="53" spans="2:9" x14ac:dyDescent="0.25">
      <c r="B53" s="1">
        <v>22</v>
      </c>
      <c r="C53" s="2" t="s">
        <v>24</v>
      </c>
      <c r="D53" s="1">
        <v>20</v>
      </c>
      <c r="E53" s="175"/>
      <c r="F53" s="1">
        <v>22</v>
      </c>
      <c r="G53" s="2" t="s">
        <v>24</v>
      </c>
      <c r="H53" s="1">
        <v>20</v>
      </c>
      <c r="I53" s="175"/>
    </row>
    <row r="54" spans="2:9" x14ac:dyDescent="0.25">
      <c r="B54" s="1">
        <v>23</v>
      </c>
      <c r="C54" s="2" t="s">
        <v>12</v>
      </c>
      <c r="D54" s="1">
        <v>60</v>
      </c>
      <c r="E54" s="175"/>
      <c r="F54" s="1">
        <v>23</v>
      </c>
      <c r="G54" s="2" t="s">
        <v>12</v>
      </c>
      <c r="H54" s="1">
        <v>60</v>
      </c>
      <c r="I54" s="175"/>
    </row>
    <row r="55" spans="2:9" x14ac:dyDescent="0.25">
      <c r="B55" s="1">
        <v>24</v>
      </c>
      <c r="C55" s="2" t="s">
        <v>0</v>
      </c>
      <c r="D55" s="1">
        <v>80</v>
      </c>
      <c r="E55" s="175"/>
      <c r="F55" s="1">
        <v>24</v>
      </c>
      <c r="G55" s="2" t="s">
        <v>0</v>
      </c>
      <c r="H55" s="1">
        <v>80</v>
      </c>
      <c r="I55" s="175"/>
    </row>
    <row r="56" spans="2:9" x14ac:dyDescent="0.25">
      <c r="B56" s="1">
        <v>25</v>
      </c>
      <c r="C56" s="2" t="s">
        <v>7</v>
      </c>
      <c r="D56" s="1">
        <v>90</v>
      </c>
      <c r="E56" s="175"/>
      <c r="F56" s="1">
        <v>25</v>
      </c>
      <c r="G56" s="2" t="s">
        <v>7</v>
      </c>
      <c r="H56" s="1">
        <v>90</v>
      </c>
      <c r="I56" s="175"/>
    </row>
    <row r="57" spans="2:9" x14ac:dyDescent="0.25">
      <c r="B57" s="3">
        <v>26</v>
      </c>
      <c r="C57" s="4" t="s">
        <v>8</v>
      </c>
      <c r="D57" s="3">
        <v>70</v>
      </c>
      <c r="E57" s="175"/>
      <c r="F57" s="3">
        <v>26</v>
      </c>
      <c r="G57" s="4" t="s">
        <v>8</v>
      </c>
      <c r="H57" s="3">
        <v>70</v>
      </c>
      <c r="I57" s="175"/>
    </row>
    <row r="58" spans="2:9" x14ac:dyDescent="0.25">
      <c r="B58" s="1">
        <v>27</v>
      </c>
      <c r="C58" s="2" t="s">
        <v>20</v>
      </c>
      <c r="D58" s="1">
        <v>15</v>
      </c>
      <c r="E58" s="175"/>
      <c r="F58" s="1">
        <v>27</v>
      </c>
      <c r="G58" s="2" t="s">
        <v>20</v>
      </c>
      <c r="H58" s="1">
        <v>15</v>
      </c>
      <c r="I58" s="175"/>
    </row>
    <row r="59" spans="2:9" ht="16.5" thickBot="1" x14ac:dyDescent="0.3">
      <c r="B59" s="1">
        <v>28</v>
      </c>
      <c r="C59" s="2" t="s">
        <v>1</v>
      </c>
      <c r="D59" s="1">
        <v>50</v>
      </c>
      <c r="E59" s="175"/>
      <c r="F59" s="174">
        <v>28</v>
      </c>
      <c r="G59" s="172" t="s">
        <v>1</v>
      </c>
      <c r="H59" s="174">
        <v>50</v>
      </c>
      <c r="I59" s="175"/>
    </row>
    <row r="60" spans="2:9" ht="17.25" thickTop="1" thickBot="1" x14ac:dyDescent="0.3">
      <c r="B60" s="174">
        <v>29</v>
      </c>
      <c r="C60" s="172" t="s">
        <v>189</v>
      </c>
      <c r="D60" s="174">
        <v>0</v>
      </c>
    </row>
    <row r="61" spans="2:9" ht="16.5" thickTop="1" x14ac:dyDescent="0.25"/>
  </sheetData>
  <sheetProtection algorithmName="SHA-512" hashValue="XQnOHJJHS6LSeSqixY78NkPEyhMYoA9xbdrJpYpCKHjq1Ucux+Rp7mLipSS8LENXHVGWtOERua0nKAL/PlM5rA==" saltValue="OLDCO5RltZ4KwarFqqyxHA==" spinCount="100000" sheet="1" selectLockedCells="1" selectUnlockedCells="1"/>
  <dataConsolidate/>
  <pageMargins left="0.7" right="0.7" top="0.75" bottom="0.75" header="0.3" footer="0.3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19</vt:i4>
      </vt:variant>
    </vt:vector>
  </HeadingPairs>
  <TitlesOfParts>
    <vt:vector size="25" baseType="lpstr">
      <vt:lpstr>Composante EP - Saisie Actuel</vt:lpstr>
      <vt:lpstr>Composante EP - Saisie Projet</vt:lpstr>
      <vt:lpstr>EP et EU - Saisie</vt:lpstr>
      <vt:lpstr>UR Actuel</vt:lpstr>
      <vt:lpstr>UR Projet</vt:lpstr>
      <vt:lpstr>Feuil1</vt:lpstr>
      <vt:lpstr>EURaccRP</vt:lpstr>
      <vt:lpstr>'EP et EU - Saisie'!Impression_des_titres</vt:lpstr>
      <vt:lpstr>ListeA</vt:lpstr>
      <vt:lpstr>ListeB</vt:lpstr>
      <vt:lpstr>ListeC</vt:lpstr>
      <vt:lpstr>ListeD</vt:lpstr>
      <vt:lpstr>ListeF</vt:lpstr>
      <vt:lpstr>ListeH</vt:lpstr>
      <vt:lpstr>TaxeEP</vt:lpstr>
      <vt:lpstr>TaxeEP_Actuel</vt:lpstr>
      <vt:lpstr>TaxeEP_Projet</vt:lpstr>
      <vt:lpstr>TaxeEU</vt:lpstr>
      <vt:lpstr>TypeProjet</vt:lpstr>
      <vt:lpstr>'Composante EP - Saisie Actuel'!Zone_d_impression</vt:lpstr>
      <vt:lpstr>'Composante EP - Saisie Projet'!Zone_d_impression</vt:lpstr>
      <vt:lpstr>'EP et EU - Saisie'!Zone_d_impression</vt:lpstr>
      <vt:lpstr>Feuil1!Zone_d_impression</vt:lpstr>
      <vt:lpstr>'UR Actuel'!Zone_d_impression</vt:lpstr>
      <vt:lpstr>'UR Projet'!Zone_d_impression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Martignago Yvan (DIM)</dc:creator>
  <cp:lastModifiedBy>Zutter Sébastien (DT)</cp:lastModifiedBy>
  <cp:lastPrinted>2017-10-17T15:01:58Z</cp:lastPrinted>
  <dcterms:created xsi:type="dcterms:W3CDTF">2014-09-22T09:41:24Z</dcterms:created>
  <dcterms:modified xsi:type="dcterms:W3CDTF">2021-08-24T13:18:06Z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-36972454</vt:i4>
  </property>
  <property fmtid="{D5CDD505-2E9C-101B-9397-08002B2CF9AE}" pid="3" name="_NewReviewCycle">
    <vt:lpwstr/>
  </property>
  <property fmtid="{D5CDD505-2E9C-101B-9397-08002B2CF9AE}" pid="4" name="_EmailSubject">
    <vt:lpwstr>Documents à télécharger sur ge.ch</vt:lpwstr>
  </property>
  <property fmtid="{D5CDD505-2E9C-101B-9397-08002B2CF9AE}" pid="5" name="_AuthorEmail">
    <vt:lpwstr>sebastien.zutter@etat.ge.ch</vt:lpwstr>
  </property>
  <property fmtid="{D5CDD505-2E9C-101B-9397-08002B2CF9AE}" pid="6" name="_AuthorEmailDisplayName">
    <vt:lpwstr>Zutter Sébastien (DT)</vt:lpwstr>
  </property>
</Properties>
</file>