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UO6809\13_EMS\01_Organisation\Procédures_Processus\009_UATR\UATR_2024 - SeSPA\"/>
    </mc:Choice>
  </mc:AlternateContent>
  <workbookProtection workbookAlgorithmName="SHA-512" workbookHashValue="5tCt3fy5E6qVwTfCiJ2r3S3MXuqKDvs+ke46GzRer01qEG/7nqkBlT/DGKPM1GEFmvylb9hF+OtF7wCeAgOHKA==" workbookSaltValue="shKf8I3edhvgX3a7V0vzTQ==" workbookSpinCount="100000" lockStructure="1"/>
  <bookViews>
    <workbookView xWindow="4500" yWindow="4500" windowWidth="38700" windowHeight="15432" activeTab="2"/>
  </bookViews>
  <sheets>
    <sheet name="Instructions" sheetId="6" r:id="rId1"/>
    <sheet name="Paramètres" sheetId="7" r:id="rId2"/>
    <sheet name="Données lit(s) selon AE" sheetId="1" r:id="rId3"/>
    <sheet name="Données lit(s) dérogatoire" sheetId="4" r:id="rId4"/>
    <sheet name="Ref" sheetId="8" state="hidden" r:id="rId5"/>
    <sheet name="CopieDonnées" sheetId="5" state="hidden" r:id="rId6"/>
  </sheets>
  <externalReferences>
    <externalReference r:id="rId7"/>
  </externalReferences>
  <definedNames>
    <definedName name="AncienneVersion">CopieDonnées!$C$4</definedName>
    <definedName name="Version">CopieDonnées!$C$8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7" i="8" l="1"/>
  <c r="S37" i="8" s="1"/>
  <c r="R38" i="8" s="1"/>
  <c r="S38" i="8" s="1"/>
  <c r="R39" i="8" s="1"/>
  <c r="S39" i="8" s="1"/>
  <c r="R40" i="8" s="1"/>
  <c r="S40" i="8" s="1"/>
  <c r="R33" i="8"/>
  <c r="S33" i="8" s="1"/>
  <c r="R34" i="8" s="1"/>
  <c r="S34" i="8" s="1"/>
  <c r="R35" i="8" s="1"/>
  <c r="S35" i="8" s="1"/>
  <c r="R36" i="8" s="1"/>
  <c r="S36" i="8" s="1"/>
  <c r="R29" i="8"/>
  <c r="S29" i="8" s="1"/>
  <c r="R30" i="8" s="1"/>
  <c r="S30" i="8" s="1"/>
  <c r="R31" i="8" s="1"/>
  <c r="S31" i="8" s="1"/>
  <c r="R32" i="8" s="1"/>
  <c r="S32" i="8" s="1"/>
  <c r="R28" i="8"/>
  <c r="S28" i="8"/>
  <c r="Q76" i="8" l="1"/>
  <c r="D44" i="8"/>
  <c r="C44" i="8"/>
  <c r="E44" i="8" s="1"/>
  <c r="D43" i="8"/>
  <c r="C43" i="8"/>
  <c r="D42" i="8"/>
  <c r="C42" i="8"/>
  <c r="E42" i="8" s="1"/>
  <c r="D41" i="8"/>
  <c r="C41" i="8"/>
  <c r="D40" i="8"/>
  <c r="C40" i="8"/>
  <c r="D39" i="8"/>
  <c r="C39" i="8"/>
  <c r="D38" i="8"/>
  <c r="C38" i="8"/>
  <c r="E38" i="8" s="1"/>
  <c r="D37" i="8"/>
  <c r="C37" i="8"/>
  <c r="D36" i="8"/>
  <c r="C36" i="8"/>
  <c r="D35" i="8"/>
  <c r="C35" i="8"/>
  <c r="D34" i="8"/>
  <c r="C34" i="8"/>
  <c r="E34" i="8" s="1"/>
  <c r="R2" i="8"/>
  <c r="S2" i="8" s="1"/>
  <c r="R3" i="8" s="1"/>
  <c r="S3" i="8" s="1"/>
  <c r="R4" i="8" s="1"/>
  <c r="S4" i="8" s="1"/>
  <c r="R5" i="8" s="1"/>
  <c r="S5" i="8" s="1"/>
  <c r="R6" i="8" s="1"/>
  <c r="S6" i="8" s="1"/>
  <c r="R7" i="8" s="1"/>
  <c r="S7" i="8" s="1"/>
  <c r="R8" i="8" s="1"/>
  <c r="S8" i="8" s="1"/>
  <c r="R9" i="8" s="1"/>
  <c r="S9" i="8" s="1"/>
  <c r="R10" i="8" s="1"/>
  <c r="S10" i="8" s="1"/>
  <c r="R11" i="8" s="1"/>
  <c r="S11" i="8" s="1"/>
  <c r="R12" i="8" s="1"/>
  <c r="S12" i="8" s="1"/>
  <c r="R13" i="8" s="1"/>
  <c r="S13" i="8" s="1"/>
  <c r="R14" i="8" s="1"/>
  <c r="S14" i="8" s="1"/>
  <c r="R15" i="8" s="1"/>
  <c r="S15" i="8" l="1"/>
  <c r="D6" i="7"/>
  <c r="E37" i="8"/>
  <c r="E35" i="8"/>
  <c r="E39" i="8"/>
  <c r="E36" i="8"/>
  <c r="E40" i="8"/>
  <c r="E43" i="8"/>
  <c r="E41" i="8"/>
  <c r="E45" i="8" l="1"/>
  <c r="R16" i="8"/>
  <c r="S16" i="8" s="1"/>
  <c r="R17" i="8" s="1"/>
  <c r="S17" i="8" s="1"/>
  <c r="R18" i="8" s="1"/>
  <c r="S18" i="8" s="1"/>
  <c r="R19" i="8" s="1"/>
  <c r="S19" i="8" s="1"/>
  <c r="R20" i="8" s="1"/>
  <c r="S20" i="8" s="1"/>
  <c r="R21" i="8" s="1"/>
  <c r="S21" i="8" s="1"/>
  <c r="R22" i="8" s="1"/>
  <c r="S22" i="8" s="1"/>
  <c r="R23" i="8" s="1"/>
  <c r="S23" i="8" s="1"/>
  <c r="R24" i="8" s="1"/>
  <c r="S24" i="8" s="1"/>
  <c r="R25" i="8" s="1"/>
  <c r="S25" i="8" s="1"/>
  <c r="R26" i="8" s="1"/>
  <c r="S26" i="8" s="1"/>
  <c r="R27" i="8" s="1"/>
  <c r="S27" i="8" s="1"/>
  <c r="F6" i="7"/>
  <c r="E36" i="1"/>
  <c r="Q36" i="1"/>
  <c r="E37" i="1"/>
  <c r="Q37" i="1"/>
  <c r="E38" i="1"/>
  <c r="Q38" i="1"/>
  <c r="E39" i="1"/>
  <c r="Q39" i="1"/>
  <c r="E40" i="1"/>
  <c r="Q40" i="1"/>
  <c r="E41" i="1"/>
  <c r="Q41" i="1"/>
  <c r="E42" i="1"/>
  <c r="Q42" i="1"/>
  <c r="E43" i="1"/>
  <c r="Q43" i="1"/>
  <c r="E44" i="1"/>
  <c r="Q44" i="1"/>
  <c r="E45" i="1"/>
  <c r="Q45" i="1"/>
  <c r="E46" i="1"/>
  <c r="Q46" i="1"/>
  <c r="E47" i="1"/>
  <c r="Q47" i="1"/>
  <c r="E48" i="1"/>
  <c r="Q48" i="1"/>
  <c r="E49" i="1"/>
  <c r="Q49" i="1"/>
  <c r="E50" i="1"/>
  <c r="Q50" i="1"/>
  <c r="E51" i="1"/>
  <c r="Q51" i="1"/>
  <c r="E52" i="1"/>
  <c r="Q52" i="1"/>
  <c r="E53" i="1"/>
  <c r="Q53" i="1"/>
  <c r="E54" i="1"/>
  <c r="Q54" i="1"/>
  <c r="E55" i="1"/>
  <c r="Q55" i="1"/>
  <c r="E56" i="1"/>
  <c r="Q56" i="1"/>
  <c r="E57" i="1"/>
  <c r="Q57" i="1"/>
  <c r="E58" i="1"/>
  <c r="Q58" i="1"/>
  <c r="E59" i="1"/>
  <c r="Q59" i="1"/>
  <c r="E60" i="1"/>
  <c r="Q60" i="1"/>
  <c r="E61" i="1"/>
  <c r="Q61" i="1"/>
  <c r="E62" i="1"/>
  <c r="Q62" i="1"/>
  <c r="E63" i="1"/>
  <c r="Q63" i="1"/>
  <c r="E64" i="1"/>
  <c r="Q64" i="1"/>
  <c r="E36" i="4"/>
  <c r="Q36" i="4"/>
  <c r="E37" i="4"/>
  <c r="Q37" i="4"/>
  <c r="E38" i="4"/>
  <c r="Q38" i="4"/>
  <c r="E39" i="4"/>
  <c r="Q39" i="4"/>
  <c r="E40" i="4"/>
  <c r="Q40" i="4"/>
  <c r="E41" i="4"/>
  <c r="Q41" i="4"/>
  <c r="E42" i="4"/>
  <c r="Q42" i="4"/>
  <c r="E43" i="4"/>
  <c r="Q43" i="4"/>
  <c r="E44" i="4"/>
  <c r="Q44" i="4"/>
  <c r="E45" i="4"/>
  <c r="Q45" i="4"/>
  <c r="E46" i="4"/>
  <c r="Q46" i="4"/>
  <c r="E47" i="4"/>
  <c r="Q47" i="4"/>
  <c r="E48" i="4"/>
  <c r="Q48" i="4"/>
  <c r="E49" i="4"/>
  <c r="Q49" i="4"/>
  <c r="E50" i="4"/>
  <c r="Q50" i="4"/>
  <c r="E51" i="4"/>
  <c r="Q51" i="4"/>
  <c r="E52" i="4"/>
  <c r="Q52" i="4"/>
  <c r="E53" i="4"/>
  <c r="Q53" i="4"/>
  <c r="E54" i="4"/>
  <c r="Q54" i="4"/>
  <c r="E55" i="4"/>
  <c r="Q55" i="4"/>
  <c r="E56" i="4"/>
  <c r="Q56" i="4"/>
  <c r="E57" i="4"/>
  <c r="Q57" i="4"/>
  <c r="E58" i="4"/>
  <c r="Q58" i="4"/>
  <c r="E59" i="4"/>
  <c r="Q59" i="4"/>
  <c r="E60" i="4"/>
  <c r="Q60" i="4"/>
  <c r="E61" i="4"/>
  <c r="Q61" i="4"/>
  <c r="E62" i="4"/>
  <c r="Q62" i="4"/>
  <c r="E63" i="4"/>
  <c r="Q63" i="4"/>
  <c r="E64" i="4"/>
  <c r="Q64" i="4"/>
  <c r="N73" i="4"/>
  <c r="N72" i="4"/>
  <c r="N68" i="4"/>
  <c r="N73" i="1"/>
  <c r="N72" i="1"/>
  <c r="C6" i="4"/>
  <c r="C4" i="4"/>
  <c r="C6" i="1"/>
  <c r="C4" i="1"/>
  <c r="I72" i="4" l="1"/>
  <c r="I71" i="4" s="1"/>
  <c r="I73" i="4"/>
  <c r="I73" i="1"/>
  <c r="E9" i="1"/>
  <c r="I74" i="4" l="1"/>
  <c r="N68" i="1"/>
  <c r="Q9" i="1" l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65" i="1"/>
  <c r="Q66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65" i="1"/>
  <c r="E66" i="1"/>
  <c r="E73" i="1" l="1"/>
  <c r="E72" i="1"/>
  <c r="E68" i="1"/>
  <c r="Q68" i="1"/>
  <c r="Q73" i="1"/>
  <c r="Q72" i="1"/>
  <c r="N75" i="4"/>
  <c r="N74" i="4"/>
  <c r="S68" i="4"/>
  <c r="Q66" i="4"/>
  <c r="E66" i="4"/>
  <c r="Q65" i="4"/>
  <c r="E65" i="4"/>
  <c r="Q35" i="4"/>
  <c r="E35" i="4"/>
  <c r="Q34" i="4"/>
  <c r="E34" i="4"/>
  <c r="Q33" i="4"/>
  <c r="E33" i="4"/>
  <c r="Q32" i="4"/>
  <c r="E32" i="4"/>
  <c r="Q31" i="4"/>
  <c r="E31" i="4"/>
  <c r="Q30" i="4"/>
  <c r="E30" i="4"/>
  <c r="Q29" i="4"/>
  <c r="E29" i="4"/>
  <c r="Q28" i="4"/>
  <c r="E28" i="4"/>
  <c r="Q27" i="4"/>
  <c r="E27" i="4"/>
  <c r="Q26" i="4"/>
  <c r="E26" i="4"/>
  <c r="Q25" i="4"/>
  <c r="E25" i="4"/>
  <c r="Q24" i="4"/>
  <c r="E24" i="4"/>
  <c r="Q23" i="4"/>
  <c r="E23" i="4"/>
  <c r="Q22" i="4"/>
  <c r="E22" i="4"/>
  <c r="Q21" i="4"/>
  <c r="E21" i="4"/>
  <c r="Q20" i="4"/>
  <c r="E20" i="4"/>
  <c r="Q19" i="4"/>
  <c r="E19" i="4"/>
  <c r="Q18" i="4"/>
  <c r="E18" i="4"/>
  <c r="Q17" i="4"/>
  <c r="E17" i="4"/>
  <c r="Q16" i="4"/>
  <c r="E16" i="4"/>
  <c r="Q15" i="4"/>
  <c r="E15" i="4"/>
  <c r="Q14" i="4"/>
  <c r="E14" i="4"/>
  <c r="Q13" i="4"/>
  <c r="E13" i="4"/>
  <c r="Q12" i="4"/>
  <c r="E12" i="4"/>
  <c r="Q11" i="4"/>
  <c r="E11" i="4"/>
  <c r="Q10" i="4"/>
  <c r="E10" i="4"/>
  <c r="Q9" i="4"/>
  <c r="E9" i="4"/>
  <c r="S68" i="1"/>
  <c r="I72" i="1"/>
  <c r="Q73" i="4" l="1"/>
  <c r="Q72" i="4"/>
  <c r="Q68" i="4"/>
  <c r="E73" i="4"/>
  <c r="E72" i="4"/>
  <c r="E68" i="4"/>
  <c r="I71" i="1"/>
  <c r="I74" i="1" s="1"/>
  <c r="Q75" i="4"/>
  <c r="E75" i="4"/>
  <c r="Q71" i="4"/>
  <c r="Q74" i="4"/>
  <c r="E74" i="4"/>
  <c r="N75" i="1" l="1"/>
  <c r="N74" i="1"/>
  <c r="Q75" i="1" l="1"/>
  <c r="Q71" i="1"/>
  <c r="Q74" i="1"/>
  <c r="E75" i="1"/>
  <c r="E74" i="1"/>
</calcChain>
</file>

<file path=xl/sharedStrings.xml><?xml version="1.0" encoding="utf-8"?>
<sst xmlns="http://schemas.openxmlformats.org/spreadsheetml/2006/main" count="399" uniqueCount="235">
  <si>
    <t>Date de naissance</t>
  </si>
  <si>
    <t>Demandeur</t>
  </si>
  <si>
    <t>Provenance</t>
  </si>
  <si>
    <t>Destination de sortie</t>
  </si>
  <si>
    <t>Durée (jours)</t>
  </si>
  <si>
    <t>Nb. de jours</t>
  </si>
  <si>
    <t>Age à l'admission</t>
  </si>
  <si>
    <t>Suivi OSAD avant admission</t>
  </si>
  <si>
    <t>Lieu</t>
  </si>
  <si>
    <r>
      <rPr>
        <b/>
        <u/>
        <sz val="12"/>
        <rFont val="Calibri"/>
        <family val="2"/>
        <scheme val="minor"/>
      </rPr>
      <t>Demandeur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:  Bénéficiaire; Proche aidant; Médecin; HUG</t>
    </r>
  </si>
  <si>
    <t>Moyenne âge à l'admission :</t>
  </si>
  <si>
    <t>Statut d'admission</t>
  </si>
  <si>
    <r>
      <rPr>
        <b/>
        <u/>
        <sz val="12"/>
        <rFont val="Calibri"/>
        <family val="2"/>
        <scheme val="minor"/>
      </rPr>
      <t>Statut d'admission</t>
    </r>
    <r>
      <rPr>
        <b/>
        <sz val="12"/>
        <rFont val="Calibri"/>
        <family val="2"/>
        <scheme val="minor"/>
      </rPr>
      <t xml:space="preserve"> :</t>
    </r>
    <r>
      <rPr>
        <sz val="12"/>
        <rFont val="Calibri"/>
        <family val="2"/>
        <scheme val="minor"/>
      </rPr>
      <t xml:space="preserve"> Urgence (jour même); Rapide (moins de 7 jours à jour même); Electif (7 jours ou plus)</t>
    </r>
  </si>
  <si>
    <t>Motif principal de l'entrée</t>
  </si>
  <si>
    <t>Moyenne durée séjour :</t>
  </si>
  <si>
    <t>Sexe</t>
  </si>
  <si>
    <t>NPA domicile bénéficiaire</t>
  </si>
  <si>
    <t>Date de sortie</t>
  </si>
  <si>
    <t>Date d'entrée</t>
  </si>
  <si>
    <t>Orientation lors de la demande</t>
  </si>
  <si>
    <r>
      <rPr>
        <b/>
        <u/>
        <sz val="12"/>
        <rFont val="Calibri"/>
        <family val="2"/>
        <scheme val="minor"/>
      </rPr>
      <t>Orientation lors de la demande</t>
    </r>
    <r>
      <rPr>
        <b/>
        <sz val="12"/>
        <rFont val="Calibri"/>
        <family val="2"/>
        <scheme val="minor"/>
      </rPr>
      <t xml:space="preserve"> :</t>
    </r>
    <r>
      <rPr>
        <sz val="12"/>
        <rFont val="Calibri"/>
        <family val="2"/>
        <scheme val="minor"/>
      </rPr>
      <t xml:space="preserve"> Envisager la vie en EMS; Revenir à domicile avec soutien</t>
    </r>
  </si>
  <si>
    <r>
      <rPr>
        <b/>
        <u/>
        <sz val="12"/>
        <rFont val="Calibri"/>
        <family val="2"/>
        <scheme val="minor"/>
      </rPr>
      <t>Motif d'annulation</t>
    </r>
    <r>
      <rPr>
        <b/>
        <sz val="12"/>
        <rFont val="Calibri"/>
        <family val="2"/>
        <scheme val="minor"/>
      </rPr>
      <t xml:space="preserve"> :</t>
    </r>
    <r>
      <rPr>
        <sz val="12"/>
        <rFont val="Calibri"/>
        <family val="2"/>
        <scheme val="minor"/>
      </rPr>
      <t xml:space="preserve"> Autre orientation; Décès; Hospitalisation; Placement; Raison familiale; Raison financière; Refus patient; Suite traitement</t>
    </r>
  </si>
  <si>
    <r>
      <rPr>
        <b/>
        <u/>
        <sz val="12"/>
        <rFont val="Calibri"/>
        <family val="2"/>
        <scheme val="minor"/>
      </rPr>
      <t>Motif principal de l'entrée</t>
    </r>
    <r>
      <rPr>
        <sz val="12"/>
        <rFont val="Calibri"/>
        <family val="2"/>
        <scheme val="minor"/>
      </rPr>
      <t> : Hospitalisation proche aidant; Absence proche aidant; Besoin répit proche aidant; Besoin répit bénéficiaire; Travaux logement; Sortie hospitalisation; Logement momentanément inhabitable</t>
    </r>
  </si>
  <si>
    <t>Dérogation pour une prolongation de séjour
(cumul &gt; 45 jours)</t>
  </si>
  <si>
    <t>Motif de dérogation
(texte libre)</t>
  </si>
  <si>
    <t>-</t>
  </si>
  <si>
    <t>total</t>
  </si>
  <si>
    <t>moyenne</t>
  </si>
  <si>
    <t>médiane</t>
  </si>
  <si>
    <t>min</t>
  </si>
  <si>
    <t>max</t>
  </si>
  <si>
    <r>
      <rPr>
        <b/>
        <u/>
        <sz val="12"/>
        <rFont val="Calibri"/>
        <family val="2"/>
        <scheme val="minor"/>
      </rPr>
      <t>Demandeur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: Bénéficiaire; Proche aidant; Médecin; HUG</t>
    </r>
  </si>
  <si>
    <r>
      <rPr>
        <b/>
        <u/>
        <sz val="12"/>
        <rFont val="Calibri"/>
        <family val="2"/>
        <scheme val="minor"/>
      </rPr>
      <t>Motif demande</t>
    </r>
    <r>
      <rPr>
        <sz val="12"/>
        <rFont val="Calibri"/>
        <family val="2"/>
        <scheme val="minor"/>
      </rPr>
      <t> : Hospitalisation proche aidant; Absence proche aidant; Besoin répit proche aidant; Besoin répit bénéficiaire; Travaux logement; Sortie hospitalisation; Envisager la vie en EMS; Logement momentanément inhabitable</t>
    </r>
  </si>
  <si>
    <r>
      <rPr>
        <b/>
        <u/>
        <sz val="12"/>
        <rFont val="Calibri"/>
        <family val="2"/>
        <scheme val="minor"/>
      </rPr>
      <t>Lieu</t>
    </r>
    <r>
      <rPr>
        <b/>
        <sz val="12"/>
        <rFont val="Calibri"/>
        <family val="2"/>
        <scheme val="minor"/>
      </rPr>
      <t xml:space="preserve"> :</t>
    </r>
    <r>
      <rPr>
        <sz val="12"/>
        <rFont val="Calibri"/>
        <family val="2"/>
        <scheme val="minor"/>
      </rPr>
      <t xml:space="preserve"> Bon-Séjour; Jumelles; Louvière; St-Paul; Val Fleuri; Villereuse ; Ouverture provisoire lit court séjour</t>
    </r>
  </si>
  <si>
    <t>Reporting UATR :</t>
  </si>
  <si>
    <t>EMS :</t>
  </si>
  <si>
    <t>Période :</t>
  </si>
  <si>
    <t>Moyenne classe OPAS :</t>
  </si>
  <si>
    <t xml:space="preserve"> Degré PLEX</t>
  </si>
  <si>
    <t>AMITIE</t>
  </si>
  <si>
    <t>ARENIERES</t>
  </si>
  <si>
    <t>BEAUREGARD</t>
  </si>
  <si>
    <t>BETHEL</t>
  </si>
  <si>
    <t>BON SEJOUR</t>
  </si>
  <si>
    <t>BRUYERES</t>
  </si>
  <si>
    <t>BUTINI</t>
  </si>
  <si>
    <t>CHAMPAGNE</t>
  </si>
  <si>
    <t>CHARMETTES</t>
  </si>
  <si>
    <t>CHARMILLES</t>
  </si>
  <si>
    <t>CHATAIGNIERS</t>
  </si>
  <si>
    <t>CHATELAINE</t>
  </si>
  <si>
    <t>COCCINELLE</t>
  </si>
  <si>
    <t>RIVE</t>
  </si>
  <si>
    <t>DRIZE</t>
  </si>
  <si>
    <t>EYNARD-FATIO</t>
  </si>
  <si>
    <t>FORT-BARREAU</t>
  </si>
  <si>
    <t>FRANCHISES</t>
  </si>
  <si>
    <t>HAPPY DAYS</t>
  </si>
  <si>
    <t>JURA</t>
  </si>
  <si>
    <t>LAURIERS</t>
  </si>
  <si>
    <t>LEMAN</t>
  </si>
  <si>
    <t>LIOTARD</t>
  </si>
  <si>
    <t>LOUVIERE</t>
  </si>
  <si>
    <t>MRPS</t>
  </si>
  <si>
    <t>MANDEMENT</t>
  </si>
  <si>
    <t>MARRONNIERS</t>
  </si>
  <si>
    <t>MERIDIENNE</t>
  </si>
  <si>
    <t>MIMOSAS</t>
  </si>
  <si>
    <t>VILLA MONA</t>
  </si>
  <si>
    <t>MOUILLES</t>
  </si>
  <si>
    <t>VILLA MANDEMENT</t>
  </si>
  <si>
    <t>NOTRE-DAME</t>
  </si>
  <si>
    <t>NOUVEAU KERMONT</t>
  </si>
  <si>
    <t>PERVENCHES</t>
  </si>
  <si>
    <t>PETITE BOISSIERE</t>
  </si>
  <si>
    <t>PIERRE DE LA FEE</t>
  </si>
  <si>
    <t>PINS</t>
  </si>
  <si>
    <t>PLAINE</t>
  </si>
  <si>
    <t>PLANTAMOUR</t>
  </si>
  <si>
    <t>POTERIE</t>
  </si>
  <si>
    <t>PRIEURE</t>
  </si>
  <si>
    <t>PROVVIDENZA</t>
  </si>
  <si>
    <t>SACONNAY</t>
  </si>
  <si>
    <t>SAINT-LOUP</t>
  </si>
  <si>
    <t>SAINT-PAUL</t>
  </si>
  <si>
    <t>STELLA</t>
  </si>
  <si>
    <t>TERRASSIERE</t>
  </si>
  <si>
    <t>TILLEULS</t>
  </si>
  <si>
    <t>TOUR</t>
  </si>
  <si>
    <t>VAL-FLEURI</t>
  </si>
  <si>
    <t>VALLON</t>
  </si>
  <si>
    <t>VENDEE</t>
  </si>
  <si>
    <t>VESSY</t>
  </si>
  <si>
    <t>RPSA</t>
  </si>
  <si>
    <t>VESPERALE</t>
  </si>
  <si>
    <t>Nombre d'annulation</t>
  </si>
  <si>
    <t>Taux de conversion des demandes</t>
  </si>
  <si>
    <t>Nombre d'admission</t>
  </si>
  <si>
    <t>Nb de transformation :</t>
  </si>
  <si>
    <t>lit(s) dérogatoire(s)</t>
  </si>
  <si>
    <t>lit(s) standard(s)</t>
  </si>
  <si>
    <t>Si séjour UATR
déjà effectué :</t>
  </si>
  <si>
    <t>Dans tous les cas :</t>
  </si>
  <si>
    <t>NOM</t>
  </si>
  <si>
    <t>Prénom</t>
  </si>
  <si>
    <t>Motif demande</t>
  </si>
  <si>
    <t>Reporting UATR : refus de l'EMS ou annulation du résident</t>
  </si>
  <si>
    <r>
      <rPr>
        <b/>
        <u/>
        <sz val="12"/>
        <rFont val="Calibri"/>
        <family val="2"/>
        <scheme val="minor"/>
      </rPr>
      <t>Motif refus ou d'annulation</t>
    </r>
    <r>
      <rPr>
        <b/>
        <sz val="12"/>
        <rFont val="Calibri"/>
        <family val="2"/>
        <scheme val="minor"/>
      </rPr>
      <t xml:space="preserve"> :</t>
    </r>
    <r>
      <rPr>
        <sz val="12"/>
        <rFont val="Calibri"/>
        <family val="2"/>
        <scheme val="minor"/>
      </rPr>
      <t xml:space="preserve"> Disponibilité date ; Disponibilité place ; Raison financière; Suite traitement ; Annulation du résident </t>
    </r>
  </si>
  <si>
    <r>
      <t>Transformation
en long séjour</t>
    </r>
    <r>
      <rPr>
        <b/>
        <vertAlign val="superscript"/>
        <sz val="12"/>
        <rFont val="Calibri"/>
        <family val="2"/>
        <scheme val="minor"/>
      </rPr>
      <t xml:space="preserve"> (2)</t>
    </r>
  </si>
  <si>
    <r>
      <rPr>
        <i/>
        <vertAlign val="superscript"/>
        <sz val="12"/>
        <color theme="1"/>
        <rFont val="Calibri"/>
        <family val="2"/>
      </rPr>
      <t>(1)</t>
    </r>
    <r>
      <rPr>
        <i/>
        <sz val="12"/>
        <color theme="1"/>
        <rFont val="Calibri"/>
        <family val="2"/>
      </rPr>
      <t xml:space="preserve">lors de séjours écourtées, inscrire la date de sortie </t>
    </r>
    <r>
      <rPr>
        <b/>
        <i/>
        <sz val="12"/>
        <color theme="1"/>
        <rFont val="Calibri"/>
        <family val="2"/>
      </rPr>
      <t>effective</t>
    </r>
    <r>
      <rPr>
        <i/>
        <sz val="12"/>
        <color theme="1"/>
        <rFont val="Calibri"/>
        <family val="2"/>
      </rPr>
      <t xml:space="preserve"> et non celle planifiée</t>
    </r>
  </si>
  <si>
    <r>
      <rPr>
        <i/>
        <vertAlign val="superscript"/>
        <sz val="12"/>
        <color theme="1"/>
        <rFont val="Calibri"/>
        <family val="2"/>
      </rPr>
      <t>(2)</t>
    </r>
    <r>
      <rPr>
        <i/>
        <sz val="12"/>
        <color theme="1"/>
        <rFont val="Calibri"/>
        <family val="2"/>
      </rPr>
      <t xml:space="preserve"> i.e. inscrit sur Gestplace, sur une liste d'attente pour entrée en EMS</t>
    </r>
  </si>
  <si>
    <r>
      <t>Motif</t>
    </r>
    <r>
      <rPr>
        <b/>
        <vertAlign val="superscript"/>
        <sz val="12"/>
        <rFont val="Calibri"/>
        <family val="2"/>
        <scheme val="minor"/>
      </rPr>
      <t xml:space="preserve">(3) </t>
    </r>
    <r>
      <rPr>
        <b/>
        <sz val="12"/>
        <rFont val="Calibri"/>
        <family val="2"/>
        <scheme val="minor"/>
      </rPr>
      <t xml:space="preserve">de refus ou d'annulation du séjour </t>
    </r>
  </si>
  <si>
    <t xml:space="preserve">Nombre de demande reçues </t>
  </si>
  <si>
    <r>
      <t xml:space="preserve">Données </t>
    </r>
    <r>
      <rPr>
        <u/>
        <sz val="12"/>
        <color theme="1"/>
        <rFont val="Calibri"/>
        <family val="2"/>
      </rPr>
      <t>effectives</t>
    </r>
    <r>
      <rPr>
        <vertAlign val="superscript"/>
        <sz val="12"/>
        <color theme="1"/>
        <rFont val="Calibri"/>
        <family val="2"/>
      </rPr>
      <t>(1)</t>
    </r>
  </si>
  <si>
    <t>Date d'entrée souhaitée</t>
  </si>
  <si>
    <r>
      <rPr>
        <i/>
        <vertAlign val="superscript"/>
        <sz val="12"/>
        <color theme="1"/>
        <rFont val="Calibri"/>
        <family val="2"/>
      </rPr>
      <t xml:space="preserve">(3) </t>
    </r>
    <r>
      <rPr>
        <i/>
        <sz val="12"/>
        <color theme="1"/>
        <rFont val="Calibri"/>
        <family val="2"/>
      </rPr>
      <t xml:space="preserve">Refus de l'EMS ou annulation du séjour de la part du résident. Les diminutions de séjours </t>
    </r>
    <r>
      <rPr>
        <b/>
        <i/>
        <sz val="12"/>
        <color theme="1"/>
        <rFont val="Calibri"/>
        <family val="2"/>
      </rPr>
      <t>ne doivent pas</t>
    </r>
    <r>
      <rPr>
        <i/>
        <sz val="12"/>
        <color theme="1"/>
        <rFont val="Calibri"/>
        <family val="2"/>
      </rPr>
      <t xml:space="preserve"> apparaître dans cette rubrique</t>
    </r>
  </si>
  <si>
    <t>Dérogation pour une prolongation
de séjour (cumul &gt; 45 jours)</t>
  </si>
  <si>
    <t>S1 2019</t>
  </si>
  <si>
    <t>A</t>
  </si>
  <si>
    <t>Assurez-vous d'avoir uniquement ce fichier ouvert dans votre session d'Excel.</t>
  </si>
  <si>
    <t>B</t>
  </si>
  <si>
    <t>Q1 2019</t>
  </si>
  <si>
    <t>Cet onglet vous founit les instructions afin de copier les données de la période :</t>
  </si>
  <si>
    <t>vers la version de ce fichier, à savoir la période :</t>
  </si>
  <si>
    <t>Cliquer sur le bouton ci-dessous pour ouvrir l'ancien fichier (période : Q1 2019) pour lequel vous voulez copier les données dans ce fichier.</t>
  </si>
  <si>
    <t xml:space="preserve"> </t>
  </si>
  <si>
    <r>
      <t>- les séjours en UATR standards (</t>
    </r>
    <r>
      <rPr>
        <sz val="10"/>
        <color theme="1"/>
        <rFont val="Calibri"/>
        <family val="2"/>
      </rPr>
      <t>lit(s) déterminé(s) par autorisation d'exploitation</t>
    </r>
    <r>
      <rPr>
        <sz val="12"/>
        <color theme="1"/>
        <rFont val="Calibri"/>
        <family val="2"/>
      </rPr>
      <t>) ;</t>
    </r>
  </si>
  <si>
    <r>
      <t>- les séjours en UATR dérogatoires (</t>
    </r>
    <r>
      <rPr>
        <sz val="10"/>
        <color theme="1"/>
        <rFont val="Calibri"/>
        <family val="2"/>
      </rPr>
      <t xml:space="preserve">lit(s) </t>
    </r>
    <r>
      <rPr>
        <b/>
        <u/>
        <sz val="10"/>
        <color theme="1"/>
        <rFont val="Calibri"/>
        <family val="2"/>
      </rPr>
      <t>non</t>
    </r>
    <r>
      <rPr>
        <sz val="10"/>
        <color theme="1"/>
        <rFont val="Calibri"/>
        <family val="2"/>
      </rPr>
      <t xml:space="preserve"> déterminé(s) par autorisation d'exploitation 
   mais par dérogation du secteur des EMS</t>
    </r>
    <r>
      <rPr>
        <sz val="12"/>
        <color theme="1"/>
        <rFont val="Calibri"/>
        <family val="2"/>
      </rPr>
      <t>) ;</t>
    </r>
  </si>
  <si>
    <t>Reporting des lits en unité d'accueil temporaire de répit (UATR) dans les établissements médico-sociaux (EMS)</t>
  </si>
  <si>
    <t>Doit être renseignés dans cet onglet :</t>
  </si>
  <si>
    <t>- les séjours en UATR standards soumis à une dérogation pour séjour au-delà de 45 jours.</t>
  </si>
  <si>
    <t>- les séjours en UATR dérogatoires et soumis à une dérogation pour séjour au-delà de
  45 jours.</t>
  </si>
  <si>
    <t xml:space="preserve">Nom de l'EMS : </t>
  </si>
  <si>
    <t>T1 2020</t>
  </si>
  <si>
    <t>T2 2020</t>
  </si>
  <si>
    <t>T3 2020</t>
  </si>
  <si>
    <t>T4 2020</t>
  </si>
  <si>
    <t>T1 2021</t>
  </si>
  <si>
    <t>T2 2021</t>
  </si>
  <si>
    <t>T3 2021</t>
  </si>
  <si>
    <t>T4 2021</t>
  </si>
  <si>
    <t>T1 2022</t>
  </si>
  <si>
    <t>T2 2022</t>
  </si>
  <si>
    <t>T3 2022</t>
  </si>
  <si>
    <t>T4 2022</t>
  </si>
  <si>
    <t>T1 2023</t>
  </si>
  <si>
    <t>T2 2023</t>
  </si>
  <si>
    <t>T3 2023</t>
  </si>
  <si>
    <t>T4 2023</t>
  </si>
  <si>
    <t>T1 2024</t>
  </si>
  <si>
    <t>T2 2024</t>
  </si>
  <si>
    <t>T3 2024</t>
  </si>
  <si>
    <t>T4 2024</t>
  </si>
  <si>
    <t>T1 2025</t>
  </si>
  <si>
    <t>T2 2025</t>
  </si>
  <si>
    <t>T3 2025</t>
  </si>
  <si>
    <t>T4 2025</t>
  </si>
  <si>
    <t>T1 2026</t>
  </si>
  <si>
    <t>T2 2026</t>
  </si>
  <si>
    <t>T3 2026</t>
  </si>
  <si>
    <t>T4 2026</t>
  </si>
  <si>
    <t>Dates pour la période :</t>
  </si>
  <si>
    <t>Du</t>
  </si>
  <si>
    <t>au</t>
  </si>
  <si>
    <r>
      <t xml:space="preserve">Onglet </t>
    </r>
    <r>
      <rPr>
        <b/>
        <i/>
        <sz val="12"/>
        <color theme="1"/>
        <rFont val="Calibri"/>
        <family val="2"/>
      </rPr>
      <t>Données lit(s) selon AE</t>
    </r>
  </si>
  <si>
    <r>
      <t xml:space="preserve">Onglet </t>
    </r>
    <r>
      <rPr>
        <b/>
        <i/>
        <sz val="12"/>
        <color theme="1"/>
        <rFont val="Calibri"/>
        <family val="2"/>
      </rPr>
      <t>Données lit(s) dérogatoire(s)</t>
    </r>
  </si>
  <si>
    <r>
      <t xml:space="preserve">Onglet </t>
    </r>
    <r>
      <rPr>
        <b/>
        <i/>
        <sz val="12"/>
        <color theme="1"/>
        <rFont val="Calibri"/>
        <family val="2"/>
      </rPr>
      <t>Paramètres</t>
    </r>
  </si>
  <si>
    <t>- le nom de l'établissement concerné ;</t>
  </si>
  <si>
    <t>- la période sous revue.</t>
  </si>
  <si>
    <t>Donnée AE provenance</t>
  </si>
  <si>
    <t>Données AE destination</t>
  </si>
  <si>
    <t>Refus AE provenance</t>
  </si>
  <si>
    <t>Données dérogatoire provenance</t>
  </si>
  <si>
    <t>Données dérogatoire destination</t>
  </si>
  <si>
    <t>Refus dérogatoire provenance</t>
  </si>
  <si>
    <r>
      <rPr>
        <b/>
        <u/>
        <sz val="12"/>
        <rFont val="Calibri"/>
        <family val="2"/>
        <scheme val="minor"/>
      </rPr>
      <t>Provenance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: Domicile; Domicile avec OSAD; IEPA; HUG; Loëx; 3 Chênes; Beau-Séjour; Belle Idée; Jolimont/Montana; Bellerive ; Cliniques et hôpitaux privés; UATR Jumelles; UATR Villereuse; UATM; Autre EMS en lit UATR</t>
    </r>
  </si>
  <si>
    <t>Domicile</t>
  </si>
  <si>
    <t>Domicile avec OSAD</t>
  </si>
  <si>
    <t>IEPA</t>
  </si>
  <si>
    <t>HUG</t>
  </si>
  <si>
    <t>Décès</t>
  </si>
  <si>
    <t>Loëx</t>
  </si>
  <si>
    <t>3 Chênes</t>
  </si>
  <si>
    <t>Beau-Séjour</t>
  </si>
  <si>
    <t>Belle Idée</t>
  </si>
  <si>
    <r>
      <rPr>
        <b/>
        <u/>
        <sz val="12"/>
        <rFont val="Calibri"/>
        <family val="2"/>
        <scheme val="minor"/>
      </rPr>
      <t>Destination de sortie</t>
    </r>
    <r>
      <rPr>
        <sz val="12"/>
        <rFont val="Calibri"/>
        <family val="2"/>
        <scheme val="minor"/>
      </rPr>
      <t> : Domicile; Domicile avec OSAD; IEPA; Décès; HUG; Loëx; 3 Chênes; Beau-Séjour; Belle Idée; Jolimont/Montana; Bellerive ; Cliniques et hôpitaux privés; UATR Jumelles; UATR Villereuse; UATM; Autre EMS en lit long-séjour; Autre EMS en lit UATR</t>
    </r>
  </si>
  <si>
    <t>Jolimont/Montana</t>
  </si>
  <si>
    <t xml:space="preserve">Bellerive </t>
  </si>
  <si>
    <t>Cliniques et hôpitaux privés</t>
  </si>
  <si>
    <t>UATR Jumelles</t>
  </si>
  <si>
    <t>UATR Villereuse</t>
  </si>
  <si>
    <t>UATM</t>
  </si>
  <si>
    <t>Autre EMS en lit UATR</t>
  </si>
  <si>
    <t>Autre EMS en lit long-séjour</t>
  </si>
  <si>
    <t>Calcul journées théoriques d'occupation selon AE</t>
  </si>
  <si>
    <t>Date début</t>
  </si>
  <si>
    <t>Date fin</t>
  </si>
  <si>
    <t>Jours totaux</t>
  </si>
  <si>
    <t>UATR 1</t>
  </si>
  <si>
    <t>UATR 2</t>
  </si>
  <si>
    <t>UATR 3</t>
  </si>
  <si>
    <t>UATR 4</t>
  </si>
  <si>
    <t>UATR 5</t>
  </si>
  <si>
    <t>UATR 6</t>
  </si>
  <si>
    <t>UATR 7</t>
  </si>
  <si>
    <t>UATR 8</t>
  </si>
  <si>
    <t>UATR 9</t>
  </si>
  <si>
    <t>UATR 10</t>
  </si>
  <si>
    <t>UATR 11</t>
  </si>
  <si>
    <t>Total</t>
  </si>
  <si>
    <t>Taux occupation</t>
  </si>
  <si>
    <t>Arrhes</t>
  </si>
  <si>
    <t>T1 2027</t>
  </si>
  <si>
    <t>T2 2027</t>
  </si>
  <si>
    <t>T3 2027</t>
  </si>
  <si>
    <t>T4 2027</t>
  </si>
  <si>
    <t>T1 2028</t>
  </si>
  <si>
    <t>T2 2028</t>
  </si>
  <si>
    <t>T3 2028</t>
  </si>
  <si>
    <t>T4 2028</t>
  </si>
  <si>
    <t>T1 2029</t>
  </si>
  <si>
    <t>T2 2029</t>
  </si>
  <si>
    <t>T3 2029</t>
  </si>
  <si>
    <t>T4 2029</t>
  </si>
  <si>
    <t>dans l'EMS en lit long-séjour (avec autorisation du département)</t>
  </si>
  <si>
    <t xml:space="preserve">Motif(3) de refus ou d'annulation du séjour </t>
  </si>
  <si>
    <t>Hospitalisation</t>
  </si>
  <si>
    <t xml:space="preserve">Disponibilité date </t>
  </si>
  <si>
    <t xml:space="preserve">Disponibilité place </t>
  </si>
  <si>
    <t>Raison financière</t>
  </si>
  <si>
    <t>Annulation du résident sans autre motif</t>
  </si>
  <si>
    <t>Autres</t>
  </si>
  <si>
    <t>arrhes conservées par l'EMS</t>
  </si>
  <si>
    <t>arrhes restituées par l'EMS</t>
  </si>
  <si>
    <t>pas d'arrhes versées à l'EMS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</si>
</sst>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&quot; ans&quot;"/>
    <numFmt numFmtId="166" formatCode="0.0&quot; jours&quot;"/>
    <numFmt numFmtId="167" formatCode="0.0%"/>
  </numFmts>
  <fonts count="32" x14ac:knownFonts="1">
    <font>
      <sz val="12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omic Sans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1"/>
      <name val="Calibri"/>
      <family val="2"/>
      <scheme val="minor"/>
    </font>
    <font>
      <sz val="11"/>
      <color rgb="FF363636"/>
      <name val="Segoe UI"/>
      <family val="2"/>
    </font>
    <font>
      <b/>
      <sz val="16"/>
      <color theme="1"/>
      <name val="Calibri"/>
      <family val="2"/>
    </font>
    <font>
      <sz val="11"/>
      <name val="Segoe UI"/>
      <family val="2"/>
    </font>
    <font>
      <sz val="12"/>
      <color theme="1"/>
      <name val="Calibri"/>
      <family val="2"/>
    </font>
    <font>
      <b/>
      <vertAlign val="superscript"/>
      <sz val="12"/>
      <name val="Calibri"/>
      <family val="2"/>
      <scheme val="minor"/>
    </font>
    <font>
      <i/>
      <sz val="12"/>
      <color theme="1"/>
      <name val="Calibri"/>
      <family val="2"/>
    </font>
    <font>
      <i/>
      <vertAlign val="superscript"/>
      <sz val="12"/>
      <color theme="1"/>
      <name val="Calibri"/>
      <family val="2"/>
    </font>
    <font>
      <vertAlign val="superscript"/>
      <sz val="12"/>
      <color theme="1"/>
      <name val="Calibri"/>
      <family val="2"/>
    </font>
    <font>
      <b/>
      <i/>
      <sz val="12"/>
      <color theme="1"/>
      <name val="Calibri"/>
      <family val="2"/>
    </font>
    <font>
      <u/>
      <sz val="12"/>
      <color theme="1"/>
      <name val="Calibri"/>
      <family val="2"/>
    </font>
    <font>
      <b/>
      <sz val="12"/>
      <color theme="0"/>
      <name val="Calibri"/>
      <family val="2"/>
    </font>
    <font>
      <b/>
      <u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1"/>
      <name val="Calibri"/>
      <family val="2"/>
    </font>
    <font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auto="1"/>
      </right>
      <top/>
      <bottom style="medium">
        <color auto="1"/>
      </bottom>
      <diagonal/>
    </border>
    <border>
      <left style="double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28" fillId="0" borderId="31" applyNumberFormat="0" applyFill="0" applyAlignment="0" applyProtection="0"/>
    <xf numFmtId="0" fontId="30" fillId="0" borderId="32" applyNumberFormat="0" applyFill="0" applyAlignment="0" applyProtection="0"/>
    <xf numFmtId="0" fontId="1" fillId="8" borderId="0" applyNumberFormat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1" fontId="11" fillId="5" borderId="2" xfId="0" applyNumberFormat="1" applyFont="1" applyFill="1" applyBorder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2" fillId="3" borderId="5" xfId="0" applyFont="1" applyFill="1" applyBorder="1" applyAlignment="1" applyProtection="1">
      <alignment horizontal="right" vertical="center"/>
    </xf>
    <xf numFmtId="0" fontId="0" fillId="2" borderId="5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3" borderId="3" xfId="0" applyFont="1" applyFill="1" applyBorder="1" applyAlignment="1" applyProtection="1">
      <alignment horizontal="center" vertical="center" wrapText="1"/>
    </xf>
    <xf numFmtId="0" fontId="13" fillId="5" borderId="2" xfId="0" quotePrefix="1" applyFont="1" applyFill="1" applyBorder="1" applyAlignment="1" applyProtection="1">
      <alignment horizontal="center"/>
    </xf>
    <xf numFmtId="0" fontId="0" fillId="0" borderId="0" xfId="0" applyAlignment="1" applyProtection="1">
      <alignment horizontal="left" vertical="center"/>
    </xf>
    <xf numFmtId="0" fontId="6" fillId="5" borderId="2" xfId="0" applyNumberFormat="1" applyFont="1" applyFill="1" applyBorder="1" applyAlignment="1" applyProtection="1">
      <alignment horizontal="center"/>
    </xf>
    <xf numFmtId="0" fontId="5" fillId="0" borderId="0" xfId="0" applyFont="1" applyProtection="1"/>
    <xf numFmtId="0" fontId="2" fillId="0" borderId="0" xfId="0" applyFont="1" applyProtection="1"/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/>
    </xf>
    <xf numFmtId="165" fontId="9" fillId="0" borderId="0" xfId="0" applyNumberFormat="1" applyFont="1" applyAlignment="1" applyProtection="1">
      <alignment horizontal="center"/>
    </xf>
    <xf numFmtId="0" fontId="6" fillId="0" borderId="0" xfId="0" applyFont="1" applyFill="1" applyBorder="1" applyProtection="1"/>
    <xf numFmtId="164" fontId="9" fillId="0" borderId="0" xfId="0" applyNumberFormat="1" applyFont="1" applyAlignment="1" applyProtection="1">
      <alignment horizontal="center"/>
    </xf>
    <xf numFmtId="166" fontId="9" fillId="0" borderId="0" xfId="0" applyNumberFormat="1" applyFont="1" applyAlignment="1" applyProtection="1">
      <alignment horizontal="center"/>
    </xf>
    <xf numFmtId="0" fontId="0" fillId="0" borderId="7" xfId="0" applyBorder="1" applyAlignment="1" applyProtection="1">
      <alignment horizontal="right"/>
    </xf>
    <xf numFmtId="2" fontId="0" fillId="0" borderId="8" xfId="0" applyNumberFormat="1" applyBorder="1" applyAlignment="1" applyProtection="1">
      <alignment horizontal="center"/>
    </xf>
    <xf numFmtId="0" fontId="0" fillId="0" borderId="9" xfId="0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2" fontId="0" fillId="0" borderId="10" xfId="0" applyNumberFormat="1" applyBorder="1" applyAlignment="1" applyProtection="1">
      <alignment horizontal="center"/>
    </xf>
    <xf numFmtId="0" fontId="0" fillId="0" borderId="11" xfId="0" applyBorder="1" applyAlignment="1" applyProtection="1">
      <alignment horizontal="right"/>
    </xf>
    <xf numFmtId="2" fontId="0" fillId="0" borderId="13" xfId="0" applyNumberFormat="1" applyBorder="1" applyAlignment="1" applyProtection="1">
      <alignment horizontal="center"/>
    </xf>
    <xf numFmtId="0" fontId="6" fillId="0" borderId="1" xfId="0" applyFont="1" applyBorder="1" applyProtection="1">
      <protection locked="0"/>
    </xf>
    <xf numFmtId="14" fontId="6" fillId="0" borderId="1" xfId="0" applyNumberFormat="1" applyFont="1" applyBorder="1" applyAlignment="1" applyProtection="1">
      <alignment horizontal="center"/>
      <protection locked="0"/>
    </xf>
    <xf numFmtId="0" fontId="6" fillId="0" borderId="2" xfId="0" applyFont="1" applyBorder="1" applyProtection="1">
      <protection locked="0"/>
    </xf>
    <xf numFmtId="14" fontId="6" fillId="0" borderId="2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NumberFormat="1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2" xfId="0" applyNumberFormat="1" applyFont="1" applyBorder="1" applyAlignment="1" applyProtection="1">
      <alignment horizontal="center"/>
      <protection locked="0"/>
    </xf>
    <xf numFmtId="0" fontId="16" fillId="0" borderId="0" xfId="0" applyFont="1" applyProtection="1"/>
    <xf numFmtId="0" fontId="0" fillId="0" borderId="0" xfId="0" applyAlignment="1" applyProtection="1">
      <alignment horizontal="right"/>
    </xf>
    <xf numFmtId="0" fontId="0" fillId="0" borderId="10" xfId="0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right" vertical="center"/>
    </xf>
    <xf numFmtId="0" fontId="0" fillId="0" borderId="16" xfId="0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10" fillId="0" borderId="22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14" fontId="6" fillId="0" borderId="23" xfId="0" applyNumberFormat="1" applyFont="1" applyBorder="1" applyAlignment="1" applyProtection="1">
      <alignment horizontal="center"/>
      <protection locked="0"/>
    </xf>
    <xf numFmtId="14" fontId="6" fillId="0" borderId="6" xfId="0" applyNumberFormat="1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10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7" fillId="3" borderId="16" xfId="0" applyFont="1" applyFill="1" applyBorder="1" applyAlignment="1" applyProtection="1">
      <alignment horizontal="center" vertical="center" wrapText="1"/>
    </xf>
    <xf numFmtId="0" fontId="7" fillId="3" borderId="14" xfId="0" applyFont="1" applyFill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/>
      <protection locked="0"/>
    </xf>
    <xf numFmtId="0" fontId="6" fillId="0" borderId="28" xfId="0" applyFont="1" applyBorder="1" applyProtection="1">
      <protection locked="0"/>
    </xf>
    <xf numFmtId="0" fontId="0" fillId="0" borderId="8" xfId="0" applyFill="1" applyBorder="1" applyAlignment="1" applyProtection="1">
      <alignment horizontal="center"/>
    </xf>
    <xf numFmtId="0" fontId="12" fillId="3" borderId="6" xfId="0" applyFont="1" applyFill="1" applyBorder="1" applyAlignment="1" applyProtection="1">
      <alignment horizontal="left" vertical="center"/>
    </xf>
    <xf numFmtId="0" fontId="12" fillId="3" borderId="5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horizontal="right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2" fontId="0" fillId="0" borderId="0" xfId="0" applyNumberFormat="1" applyBorder="1" applyAlignment="1" applyProtection="1">
      <alignment horizontal="center"/>
    </xf>
    <xf numFmtId="167" fontId="0" fillId="0" borderId="0" xfId="1" applyNumberFormat="1" applyFont="1" applyBorder="1" applyAlignment="1" applyProtection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0" fillId="0" borderId="0" xfId="0" applyAlignment="1">
      <alignment horizontal="left" indent="1"/>
    </xf>
    <xf numFmtId="0" fontId="0" fillId="4" borderId="30" xfId="0" applyFill="1" applyBorder="1" applyAlignment="1" applyProtection="1">
      <alignment horizontal="center"/>
    </xf>
    <xf numFmtId="14" fontId="6" fillId="0" borderId="28" xfId="0" applyNumberFormat="1" applyFont="1" applyBorder="1" applyAlignment="1" applyProtection="1">
      <alignment horizontal="center"/>
      <protection locked="0"/>
    </xf>
    <xf numFmtId="0" fontId="21" fillId="7" borderId="0" xfId="0" applyFont="1" applyFill="1" applyAlignment="1">
      <alignment horizontal="center" vertical="center"/>
    </xf>
    <xf numFmtId="0" fontId="0" fillId="0" borderId="0" xfId="0" quotePrefix="1" applyAlignment="1">
      <alignment horizontal="left" indent="1"/>
    </xf>
    <xf numFmtId="0" fontId="0" fillId="2" borderId="0" xfId="0" applyFont="1" applyFill="1" applyBorder="1" applyAlignment="1" applyProtection="1">
      <alignment horizontal="center"/>
    </xf>
    <xf numFmtId="14" fontId="0" fillId="0" borderId="0" xfId="0" applyNumberFormat="1"/>
    <xf numFmtId="0" fontId="16" fillId="0" borderId="0" xfId="0" applyFont="1" applyAlignment="1">
      <alignment horizontal="right"/>
    </xf>
    <xf numFmtId="14" fontId="16" fillId="0" borderId="0" xfId="0" applyNumberFormat="1" applyFont="1"/>
    <xf numFmtId="14" fontId="16" fillId="0" borderId="0" xfId="0" applyNumberFormat="1" applyFont="1" applyAlignment="1">
      <alignment horizontal="center"/>
    </xf>
    <xf numFmtId="0" fontId="0" fillId="0" borderId="0" xfId="0" applyAlignment="1">
      <alignment horizontal="left" indent="2"/>
    </xf>
    <xf numFmtId="0" fontId="27" fillId="0" borderId="2" xfId="0" applyFont="1" applyBorder="1" applyAlignment="1">
      <alignment horizontal="left" vertical="center" indent="1"/>
    </xf>
    <xf numFmtId="0" fontId="16" fillId="0" borderId="0" xfId="0" applyFont="1" applyAlignment="1">
      <alignment horizontal="left" indent="1"/>
    </xf>
    <xf numFmtId="0" fontId="23" fillId="0" borderId="0" xfId="0" applyFont="1" applyAlignment="1">
      <alignment horizontal="center" vertical="center" wrapText="1"/>
    </xf>
    <xf numFmtId="0" fontId="23" fillId="0" borderId="0" xfId="0" applyFont="1"/>
    <xf numFmtId="0" fontId="28" fillId="0" borderId="31" xfId="2"/>
    <xf numFmtId="0" fontId="29" fillId="0" borderId="31" xfId="2" applyFont="1"/>
    <xf numFmtId="0" fontId="30" fillId="0" borderId="32" xfId="3"/>
    <xf numFmtId="0" fontId="1" fillId="8" borderId="0" xfId="4"/>
    <xf numFmtId="10" fontId="1" fillId="8" borderId="0" xfId="1" applyNumberFormat="1" applyFont="1" applyFill="1"/>
    <xf numFmtId="0" fontId="0" fillId="0" borderId="0" xfId="0" applyAlignment="1" applyProtection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0" fontId="7" fillId="3" borderId="3" xfId="0" applyFont="1" applyFill="1" applyBorder="1" applyAlignment="1" applyProtection="1">
      <alignment horizontal="center" vertical="center"/>
    </xf>
    <xf numFmtId="0" fontId="31" fillId="3" borderId="3" xfId="0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left" vertical="center" indent="1"/>
    </xf>
    <xf numFmtId="0" fontId="24" fillId="0" borderId="0" xfId="0" applyFont="1" applyAlignment="1">
      <alignment horizontal="center" vertical="center" wrapText="1"/>
    </xf>
    <xf numFmtId="0" fontId="0" fillId="0" borderId="0" xfId="0" quotePrefix="1" applyAlignment="1">
      <alignment horizontal="left" wrapText="1" indent="1"/>
    </xf>
    <xf numFmtId="0" fontId="27" fillId="4" borderId="2" xfId="0" applyFont="1" applyFill="1" applyBorder="1" applyAlignment="1" applyProtection="1">
      <alignment horizontal="left" vertical="center" indent="1"/>
      <protection locked="0"/>
    </xf>
    <xf numFmtId="0" fontId="12" fillId="3" borderId="5" xfId="0" applyFont="1" applyFill="1" applyBorder="1" applyAlignment="1" applyProtection="1">
      <alignment horizontal="left" vertical="center" indent="1"/>
    </xf>
    <xf numFmtId="0" fontId="12" fillId="3" borderId="29" xfId="0" applyFont="1" applyFill="1" applyBorder="1" applyAlignment="1" applyProtection="1">
      <alignment horizontal="left" vertical="center" indent="1"/>
    </xf>
    <xf numFmtId="0" fontId="12" fillId="3" borderId="6" xfId="0" applyFont="1" applyFill="1" applyBorder="1" applyAlignment="1" applyProtection="1">
      <alignment horizontal="left" vertical="center" indent="1"/>
    </xf>
    <xf numFmtId="0" fontId="0" fillId="0" borderId="19" xfId="0" applyBorder="1" applyAlignment="1" applyProtection="1">
      <alignment horizontal="center" wrapText="1"/>
    </xf>
    <xf numFmtId="0" fontId="0" fillId="0" borderId="15" xfId="0" applyBorder="1" applyAlignment="1" applyProtection="1">
      <alignment horizontal="center" wrapText="1"/>
    </xf>
    <xf numFmtId="0" fontId="0" fillId="0" borderId="7" xfId="0" applyBorder="1" applyAlignment="1" applyProtection="1">
      <alignment horizontal="right"/>
    </xf>
    <xf numFmtId="0" fontId="0" fillId="0" borderId="4" xfId="0" applyBorder="1" applyAlignment="1" applyProtection="1">
      <alignment horizontal="right"/>
    </xf>
    <xf numFmtId="0" fontId="0" fillId="0" borderId="9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9" xfId="0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right" vertical="center" wrapText="1"/>
    </xf>
    <xf numFmtId="0" fontId="0" fillId="0" borderId="11" xfId="0" applyBorder="1" applyAlignment="1" applyProtection="1">
      <alignment horizontal="right" vertical="center" wrapText="1"/>
    </xf>
    <xf numFmtId="0" fontId="0" fillId="0" borderId="12" xfId="0" applyBorder="1" applyAlignment="1" applyProtection="1">
      <alignment horizontal="right" vertical="center" wrapText="1"/>
    </xf>
    <xf numFmtId="167" fontId="0" fillId="0" borderId="10" xfId="1" applyNumberFormat="1" applyFont="1" applyBorder="1" applyAlignment="1" applyProtection="1">
      <alignment horizontal="center" vertical="center"/>
    </xf>
    <xf numFmtId="167" fontId="0" fillId="0" borderId="13" xfId="1" applyNumberFormat="1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/>
    </xf>
  </cellXfs>
  <cellStyles count="5">
    <cellStyle name="20 % - Accent5" xfId="4" builtinId="46"/>
    <cellStyle name="Normal" xfId="0" builtinId="0"/>
    <cellStyle name="Pourcentage" xfId="1" builtinId="5"/>
    <cellStyle name="Titre 2" xfId="2" builtinId="17"/>
    <cellStyle name="Total" xfId="3" builtinId="25"/>
  </cellStyles>
  <dxfs count="99"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1" hidden="0"/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auto="1"/>
        </bottom>
      </border>
      <protection locked="1" hidden="0"/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auto="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auto="1"/>
        </bottom>
      </border>
      <protection locked="0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medium">
          <color auto="1"/>
        </top>
        <bottom style="thin">
          <color auto="1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double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63636"/>
        <name val="Segoe UI"/>
        <scheme val="none"/>
      </font>
      <numFmt numFmtId="1" formatCode="0"/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minor"/>
      </font>
      <numFmt numFmtId="0" formatCode="General"/>
      <fill>
        <patternFill patternType="solid">
          <fgColor indexed="64"/>
          <bgColor rgb="FFCCFFFF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sz val="11"/>
        <color auto="1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top style="medium">
          <color auto="1"/>
        </top>
      </border>
    </dxf>
    <dxf>
      <protection locked="1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1" hidden="0"/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1" hidden="0"/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auto="1"/>
        </bottom>
      </border>
      <protection locked="1" hidden="0"/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auto="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auto="1"/>
        </bottom>
      </border>
      <protection locked="0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medium">
          <color auto="1"/>
        </top>
        <bottom style="thin">
          <color auto="1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63636"/>
        <name val="Segoe UI"/>
        <scheme val="none"/>
      </font>
      <numFmt numFmtId="1" formatCode="0"/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minor"/>
      </font>
      <numFmt numFmtId="0" formatCode="General"/>
      <fill>
        <patternFill patternType="solid">
          <fgColor indexed="64"/>
          <bgColor rgb="FFCCFFFF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sz val="11"/>
        <color auto="1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top style="medium">
          <color auto="1"/>
        </top>
      </border>
    </dxf>
    <dxf>
      <protection locked="1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</xdr:rowOff>
    </xdr:from>
    <xdr:to>
      <xdr:col>0</xdr:col>
      <xdr:colOff>485776</xdr:colOff>
      <xdr:row>3</xdr:row>
      <xdr:rowOff>68814</xdr:rowOff>
    </xdr:to>
    <xdr:pic>
      <xdr:nvPicPr>
        <xdr:cNvPr id="2" name="Picture 7" descr="ecusson_genev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95251"/>
          <a:ext cx="342900" cy="468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28574</xdr:colOff>
      <xdr:row>1</xdr:row>
      <xdr:rowOff>9525</xdr:rowOff>
    </xdr:from>
    <xdr:to>
      <xdr:col>6</xdr:col>
      <xdr:colOff>685800</xdr:colOff>
      <xdr:row>4</xdr:row>
      <xdr:rowOff>57150</xdr:rowOff>
    </xdr:to>
    <xdr:sp macro="" textlink="">
      <xdr:nvSpPr>
        <xdr:cNvPr id="3" name="Text Box 3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23874" y="100965"/>
          <a:ext cx="4391026" cy="64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/>
        <a:lstStyle/>
        <a:p>
          <a:pPr hangingPunct="0">
            <a:spcBef>
              <a:spcPts val="900"/>
            </a:spcBef>
            <a:spcAft>
              <a:spcPts val="0"/>
            </a:spcAft>
          </a:pPr>
          <a:r>
            <a:rPr lang="fr-FR" sz="800" cap="all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republique et canton de geneve</a:t>
          </a:r>
          <a:endParaRPr lang="fr-CH" sz="800" cap="all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fr-FR" sz="80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Département de la cohésion sociale</a:t>
          </a:r>
          <a:endParaRPr lang="fr-CH" sz="8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fr-FR" sz="105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Service cantonal des seniors et de la proche aidance (SeSPA)</a:t>
          </a:r>
          <a:endParaRPr lang="fr-CH" sz="105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endParaRPr lang="fr-CH" sz="800" b="0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13</xdr:row>
      <xdr:rowOff>0</xdr:rowOff>
    </xdr:from>
    <xdr:to>
      <xdr:col>7</xdr:col>
      <xdr:colOff>95250</xdr:colOff>
      <xdr:row>14</xdr:row>
      <xdr:rowOff>47625</xdr:rowOff>
    </xdr:to>
    <xdr:sp macro="[0]!Copie_Anciennes_Données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57400" y="2600325"/>
          <a:ext cx="3438525" cy="247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H" sz="1100"/>
            <a:t>Ouvrir</a:t>
          </a:r>
          <a:r>
            <a:rPr lang="fr-CH" sz="1100" baseline="0"/>
            <a:t>  ancien fichier et copier données dans ce fichier</a:t>
          </a:r>
          <a:endParaRPr lang="fr-C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adm01.ge-admin.ad.etat-ge.ch\uo$\UO6081\15_ETABLISSEMENTS_MEDICO_SOCIAUX\03_Finances\UATR\Statistiques\UATR_reporting_EMS_siteEtat%20-%20Cop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ramètres"/>
      <sheetName val="Données lit(s) selon AE"/>
      <sheetName val="Données lit(s) dérogatoire"/>
      <sheetName val="Ref"/>
      <sheetName val="CopieDonnées"/>
      <sheetName val="Feuil1"/>
    </sheetNames>
    <sheetDataSet>
      <sheetData sheetId="0"/>
      <sheetData sheetId="1">
        <row r="6">
          <cell r="D6">
            <v>44927</v>
          </cell>
          <cell r="F6">
            <v>45016</v>
          </cell>
        </row>
      </sheetData>
      <sheetData sheetId="2"/>
      <sheetData sheetId="3"/>
      <sheetData sheetId="4">
        <row r="45">
          <cell r="E45">
            <v>990</v>
          </cell>
        </row>
      </sheetData>
      <sheetData sheetId="5"/>
      <sheetData sheetId="6" refreshError="1"/>
    </sheetDataSet>
  </externalBook>
</externalLink>
</file>

<file path=xl/tables/table1.xml><?xml version="1.0" encoding="utf-8"?>
<table xmlns="http://schemas.openxmlformats.org/spreadsheetml/2006/main" id="1" name="DGS_UATR_standard" displayName="DGS_UATR_standard" ref="B8:V66" totalsRowShown="0" headerRowDxfId="98" dataDxfId="96" headerRowBorderDxfId="97" tableBorderDxfId="95">
  <tableColumns count="21">
    <tableColumn id="23" name="NOM" dataDxfId="94"/>
    <tableColumn id="1" name="Prénom" dataDxfId="93"/>
    <tableColumn id="2" name="Date de naissance" dataDxfId="92"/>
    <tableColumn id="3" name="Age à l'admission" dataDxfId="91">
      <calculatedColumnFormula>IFERROR(IF(D9&lt;&gt;"",IF(ISBLANK(DGS_UATR_standard[[#This Row],[Date d''entrée]]),DATEDIF(D9,#REF!,"y"),DATEDIF(D9,O9,"y")),""),0)</calculatedColumnFormula>
    </tableColumn>
    <tableColumn id="4" name="Sexe" dataDxfId="90"/>
    <tableColumn id="5" name="Demandeur" dataDxfId="89"/>
    <tableColumn id="6" name="Provenance" dataDxfId="88"/>
    <tableColumn id="7" name="NPA domicile bénéficiaire" dataDxfId="87"/>
    <tableColumn id="8" name="Statut d'admission" dataDxfId="86"/>
    <tableColumn id="9" name="Suivi OSAD avant admission" dataDxfId="85"/>
    <tableColumn id="10" name="Orientation lors de la demande" dataDxfId="84"/>
    <tableColumn id="11" name="Motif principal de l'entrée" dataDxfId="83"/>
    <tableColumn id="12" name=" Degré PLEX" dataDxfId="82"/>
    <tableColumn id="13" name="Date d'entrée" dataDxfId="81"/>
    <tableColumn id="14" name="Date de sortie" dataDxfId="80"/>
    <tableColumn id="15" name="Durée (jours)" dataDxfId="79">
      <calculatedColumnFormula>IFERROR(IF(O9&lt;&gt;"",DATEDIF(O9,P9,"d")+1,""),0)</calculatedColumnFormula>
    </tableColumn>
    <tableColumn id="16" name="Destination de sortie" dataDxfId="78"/>
    <tableColumn id="21" name="Transformation_x000a_en long séjour (2)" dataDxfId="77"/>
    <tableColumn id="18" name="Nb. de jours" dataDxfId="76"/>
    <tableColumn id="19" name="Lieu" dataDxfId="75"/>
    <tableColumn id="20" name="Dérogation pour une prolongation de séjour_x000a_(cumul &gt; 45 jours)" dataDxfId="7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Refus_annulation" displayName="Refus_annulation" ref="B81:I121" totalsRowShown="0" headerRowDxfId="73" headerRowBorderDxfId="72" tableBorderDxfId="71">
  <tableColumns count="8">
    <tableColumn id="1" name="NOM" dataDxfId="70"/>
    <tableColumn id="2" name="Prénom" dataDxfId="69"/>
    <tableColumn id="3" name="Demandeur" dataDxfId="68"/>
    <tableColumn id="4" name="Provenance" dataDxfId="67"/>
    <tableColumn id="5" name="Motif demande" dataDxfId="66"/>
    <tableColumn id="6" name="Date d'entrée souhaitée" dataDxfId="65"/>
    <tableColumn id="7" name="Motif(3) de refus ou d'annulation du séjour " dataDxfId="64"/>
    <tableColumn id="8" name="Arrhes" dataDxfId="6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5" name="EMS_NOM" displayName="EMS_NOM" ref="C4" headerRowCount="0" totalsRowShown="0" headerRowDxfId="62" dataDxfId="60" headerRowBorderDxfId="61" tableBorderDxfId="59">
  <tableColumns count="1">
    <tableColumn id="1" name="Colonne1" headerRowDxfId="58" dataDxfId="57">
      <calculatedColumnFormula>Paramètres!$C$2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6" name="Fichier_version" displayName="Fichier_version" ref="C6" headerRowCount="0" totalsRowShown="0" headerRowDxfId="56" dataDxfId="54" headerRowBorderDxfId="55" tableBorderDxfId="53" totalsRowBorderDxfId="52">
  <tableColumns count="1">
    <tableColumn id="1" name="Colonne1" headerRowDxfId="51" dataDxfId="50">
      <calculatedColumnFormula>Paramètres!$C$4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2" name="DGS_UATR_derogatoire" displayName="DGS_UATR_derogatoire" ref="B8:W66" totalsRowShown="0" headerRowDxfId="49" dataDxfId="47" headerRowBorderDxfId="48" tableBorderDxfId="46">
  <tableColumns count="22">
    <tableColumn id="23" name="NOM" dataDxfId="45"/>
    <tableColumn id="1" name="Prénom" dataDxfId="44"/>
    <tableColumn id="2" name="Date de naissance" dataDxfId="43"/>
    <tableColumn id="3" name="Age à l'admission" dataDxfId="42">
      <calculatedColumnFormula>IF(D9&lt;&gt;"",DATEDIF(D9,O9,"y"),"")</calculatedColumnFormula>
    </tableColumn>
    <tableColumn id="4" name="Sexe" dataDxfId="41"/>
    <tableColumn id="5" name="Demandeur" dataDxfId="40"/>
    <tableColumn id="6" name="Provenance" dataDxfId="39"/>
    <tableColumn id="7" name="NPA domicile bénéficiaire" dataDxfId="38"/>
    <tableColumn id="8" name="Statut d'admission" dataDxfId="37"/>
    <tableColumn id="9" name="Suivi OSAD avant admission" dataDxfId="36"/>
    <tableColumn id="10" name="Orientation lors de la demande" dataDxfId="35"/>
    <tableColumn id="11" name="Motif principal de l'entrée" dataDxfId="34"/>
    <tableColumn id="12" name=" Degré PLEX" dataDxfId="33"/>
    <tableColumn id="13" name="Date d'entrée" dataDxfId="32"/>
    <tableColumn id="14" name="Date de sortie" dataDxfId="31"/>
    <tableColumn id="15" name="Durée (jours)" dataDxfId="30">
      <calculatedColumnFormula>IF(O9&lt;&gt;"",DATEDIF(O9,P9,"d")+1,"")</calculatedColumnFormula>
    </tableColumn>
    <tableColumn id="16" name="Destination de sortie" dataDxfId="29"/>
    <tableColumn id="21" name="Transformation_x000a_en long séjour (2)" dataDxfId="28"/>
    <tableColumn id="18" name="Nb. de jours" dataDxfId="27"/>
    <tableColumn id="19" name="Lieu" dataDxfId="26"/>
    <tableColumn id="20" name="Dérogation pour une prolongation_x000a_de séjour (cumul &gt; 45 jours)" dataDxfId="25"/>
    <tableColumn id="22" name="Motif de dérogation_x000a_(texte libre)" dataDxfId="2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4" name="Refus_annulation_derogatoire" displayName="Refus_annulation_derogatoire" ref="B81:I98" totalsRowShown="0" headerRowDxfId="23" headerRowBorderDxfId="22" tableBorderDxfId="21">
  <tableColumns count="8">
    <tableColumn id="1" name="NOM" dataDxfId="20"/>
    <tableColumn id="2" name="Prénom" dataDxfId="19"/>
    <tableColumn id="3" name="Demandeur" dataDxfId="18"/>
    <tableColumn id="4" name="Provenance" dataDxfId="17"/>
    <tableColumn id="5" name="Motif demande" dataDxfId="16"/>
    <tableColumn id="6" name="Date d'entrée souhaitée" dataDxfId="15"/>
    <tableColumn id="7" name="Motif(3) de refus ou d'annulation du séjour " dataDxfId="14"/>
    <tableColumn id="8" name="Arrhes" dataDxfId="13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8" name="EMS_NOM9" displayName="EMS_NOM9" ref="C4" headerRowCount="0" totalsRowShown="0" headerRowDxfId="12" dataDxfId="10" headerRowBorderDxfId="11" tableBorderDxfId="9">
  <tableColumns count="1">
    <tableColumn id="1" name="Colonne1" headerRowDxfId="8" dataDxfId="7">
      <calculatedColumnFormula>Paramètres!$C$2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9" name="Fichier_version10" displayName="Fichier_version10" ref="C6" headerRowCount="0" totalsRowShown="0" headerRowDxfId="6" dataDxfId="4" headerRowBorderDxfId="5" tableBorderDxfId="3" totalsRowBorderDxfId="2">
  <tableColumns count="1">
    <tableColumn id="1" name="Colonne1" headerRowDxfId="1" dataDxfId="0">
      <calculatedColumnFormula>Paramètres!$C$4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I29"/>
  <sheetViews>
    <sheetView showGridLines="0" topLeftCell="A10" zoomScaleNormal="100" workbookViewId="0">
      <selection activeCell="D7" sqref="D7"/>
    </sheetView>
  </sheetViews>
  <sheetFormatPr baseColWidth="10" defaultColWidth="0" defaultRowHeight="15.6" zeroHeight="1" x14ac:dyDescent="0.3"/>
  <cols>
    <col min="1" max="1" width="6.5" customWidth="1"/>
    <col min="2" max="2" width="5" customWidth="1"/>
    <col min="3" max="7" width="11" customWidth="1"/>
    <col min="8" max="8" width="17" customWidth="1"/>
    <col min="9" max="9" width="11" customWidth="1"/>
    <col min="10" max="16384" width="11" hidden="1"/>
  </cols>
  <sheetData>
    <row r="1" spans="2:8" ht="7.5" customHeight="1" x14ac:dyDescent="0.3"/>
    <row r="2" spans="2:8" x14ac:dyDescent="0.3"/>
    <row r="3" spans="2:8" x14ac:dyDescent="0.3"/>
    <row r="4" spans="2:8" x14ac:dyDescent="0.3"/>
    <row r="5" spans="2:8" x14ac:dyDescent="0.3"/>
    <row r="6" spans="2:8" ht="51.75" customHeight="1" x14ac:dyDescent="0.3">
      <c r="B6" s="100" t="s">
        <v>128</v>
      </c>
      <c r="C6" s="100"/>
      <c r="D6" s="100"/>
      <c r="E6" s="100"/>
      <c r="F6" s="100"/>
      <c r="G6" s="100"/>
      <c r="H6" s="100"/>
    </row>
    <row r="7" spans="2:8" ht="40.5" customHeight="1" x14ac:dyDescent="0.3"/>
    <row r="8" spans="2:8" x14ac:dyDescent="0.3"/>
    <row r="9" spans="2:8" ht="24.75" customHeight="1" x14ac:dyDescent="0.3">
      <c r="B9" s="76">
        <v>1</v>
      </c>
      <c r="C9" s="99" t="s">
        <v>164</v>
      </c>
      <c r="D9" s="99"/>
      <c r="E9" s="99"/>
    </row>
    <row r="10" spans="2:8" x14ac:dyDescent="0.3">
      <c r="C10" s="73" t="s">
        <v>129</v>
      </c>
    </row>
    <row r="11" spans="2:8" ht="21" customHeight="1" x14ac:dyDescent="0.3">
      <c r="C11" s="77" t="s">
        <v>126</v>
      </c>
    </row>
    <row r="12" spans="2:8" x14ac:dyDescent="0.3">
      <c r="C12" s="77" t="s">
        <v>130</v>
      </c>
    </row>
    <row r="13" spans="2:8" x14ac:dyDescent="0.3">
      <c r="C13" s="77"/>
    </row>
    <row r="14" spans="2:8" x14ac:dyDescent="0.3"/>
    <row r="15" spans="2:8" x14ac:dyDescent="0.3"/>
    <row r="16" spans="2:8" ht="24.75" customHeight="1" x14ac:dyDescent="0.3">
      <c r="B16" s="76">
        <v>2</v>
      </c>
      <c r="C16" s="99" t="s">
        <v>165</v>
      </c>
      <c r="D16" s="99"/>
      <c r="E16" s="99"/>
    </row>
    <row r="17" spans="2:8" x14ac:dyDescent="0.3">
      <c r="C17" s="73" t="s">
        <v>129</v>
      </c>
      <c r="D17" s="73"/>
      <c r="E17" s="73"/>
      <c r="F17" s="73"/>
      <c r="G17" s="73"/>
      <c r="H17" s="73"/>
    </row>
    <row r="18" spans="2:8" ht="21" customHeight="1" x14ac:dyDescent="0.3">
      <c r="C18" s="101" t="s">
        <v>127</v>
      </c>
      <c r="D18" s="101"/>
      <c r="E18" s="101"/>
      <c r="F18" s="101"/>
      <c r="G18" s="101"/>
      <c r="H18" s="101"/>
    </row>
    <row r="19" spans="2:8" x14ac:dyDescent="0.3">
      <c r="C19" s="101"/>
      <c r="D19" s="101"/>
      <c r="E19" s="101"/>
      <c r="F19" s="101"/>
      <c r="G19" s="101"/>
      <c r="H19" s="101"/>
    </row>
    <row r="20" spans="2:8" x14ac:dyDescent="0.3">
      <c r="C20" s="101" t="s">
        <v>131</v>
      </c>
      <c r="D20" s="101"/>
      <c r="E20" s="101"/>
      <c r="F20" s="101"/>
      <c r="G20" s="101"/>
      <c r="H20" s="101"/>
    </row>
    <row r="21" spans="2:8" x14ac:dyDescent="0.3">
      <c r="C21" s="101"/>
      <c r="D21" s="101"/>
      <c r="E21" s="101"/>
      <c r="F21" s="101"/>
      <c r="G21" s="101"/>
      <c r="H21" s="101"/>
    </row>
    <row r="22" spans="2:8" x14ac:dyDescent="0.3">
      <c r="C22" s="77"/>
    </row>
    <row r="23" spans="2:8" x14ac:dyDescent="0.3"/>
    <row r="24" spans="2:8" ht="24.75" customHeight="1" x14ac:dyDescent="0.3">
      <c r="B24" s="76">
        <v>3</v>
      </c>
      <c r="C24" s="99" t="s">
        <v>166</v>
      </c>
      <c r="D24" s="99"/>
      <c r="E24" s="99"/>
    </row>
    <row r="25" spans="2:8" x14ac:dyDescent="0.3">
      <c r="C25" s="73" t="s">
        <v>129</v>
      </c>
    </row>
    <row r="26" spans="2:8" ht="21" customHeight="1" x14ac:dyDescent="0.3">
      <c r="C26" s="77" t="s">
        <v>167</v>
      </c>
    </row>
    <row r="27" spans="2:8" x14ac:dyDescent="0.3">
      <c r="C27" s="77" t="s">
        <v>168</v>
      </c>
    </row>
    <row r="28" spans="2:8" x14ac:dyDescent="0.3"/>
    <row r="29" spans="2:8" x14ac:dyDescent="0.3"/>
  </sheetData>
  <sheetProtection algorithmName="SHA-512" hashValue="5xPYm+yl+ZpwGccScU+yI+6kcOUaqVF1QnVwYwj1oy5fUR8LDdLB9GrQVC5kgtx4yHVFcI/wBCbNKlgim/2iUw==" saltValue="l4P4i3ghoCSWUx0Z0uUq0w==" spinCount="100000" sheet="1" objects="1" scenarios="1"/>
  <mergeCells count="6">
    <mergeCell ref="C24:E24"/>
    <mergeCell ref="B6:H6"/>
    <mergeCell ref="C9:E9"/>
    <mergeCell ref="C16:E16"/>
    <mergeCell ref="C18:H19"/>
    <mergeCell ref="C20:H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9" tint="0.79998168889431442"/>
  </sheetPr>
  <dimension ref="A1:G7"/>
  <sheetViews>
    <sheetView showGridLines="0" workbookViewId="0">
      <selection activeCell="C4" sqref="C4:F4"/>
    </sheetView>
  </sheetViews>
  <sheetFormatPr baseColWidth="10" defaultColWidth="0" defaultRowHeight="15.6" zeroHeight="1" x14ac:dyDescent="0.3"/>
  <cols>
    <col min="1" max="1" width="2.59765625" customWidth="1"/>
    <col min="2" max="2" width="21.69921875" bestFit="1" customWidth="1"/>
    <col min="3" max="3" width="3.8984375" bestFit="1" customWidth="1"/>
    <col min="4" max="4" width="10.59765625" bestFit="1" customWidth="1"/>
    <col min="5" max="5" width="3.59765625" bestFit="1" customWidth="1"/>
    <col min="6" max="6" width="10.59765625" bestFit="1" customWidth="1"/>
    <col min="7" max="7" width="2.59765625" customWidth="1"/>
    <col min="8" max="16384" width="11" hidden="1"/>
  </cols>
  <sheetData>
    <row r="1" spans="2:6" x14ac:dyDescent="0.3"/>
    <row r="2" spans="2:6" ht="24.75" customHeight="1" x14ac:dyDescent="0.3">
      <c r="B2" s="84" t="s">
        <v>132</v>
      </c>
      <c r="C2" s="102" t="s">
        <v>39</v>
      </c>
      <c r="D2" s="102"/>
      <c r="E2" s="102"/>
      <c r="F2" s="102"/>
    </row>
    <row r="3" spans="2:6" ht="9" customHeight="1" x14ac:dyDescent="0.3">
      <c r="B3" s="73"/>
      <c r="C3" s="73"/>
      <c r="D3" s="83"/>
      <c r="E3" s="83"/>
      <c r="F3" s="73"/>
    </row>
    <row r="4" spans="2:6" ht="24.75" customHeight="1" x14ac:dyDescent="0.3">
      <c r="B4" s="84" t="s">
        <v>36</v>
      </c>
      <c r="C4" s="102" t="s">
        <v>153</v>
      </c>
      <c r="D4" s="102"/>
      <c r="E4" s="102"/>
      <c r="F4" s="102"/>
    </row>
    <row r="5" spans="2:6" ht="9" customHeight="1" x14ac:dyDescent="0.3">
      <c r="B5" s="73"/>
      <c r="C5" s="73"/>
      <c r="D5" s="83"/>
      <c r="E5" s="83"/>
      <c r="F5" s="73"/>
    </row>
    <row r="6" spans="2:6" x14ac:dyDescent="0.3">
      <c r="B6" s="85" t="s">
        <v>161</v>
      </c>
      <c r="C6" s="80" t="s">
        <v>162</v>
      </c>
      <c r="D6" s="81">
        <f>VLOOKUP($C$4,Ref!Q1:S28,2,FALSE)</f>
        <v>45658</v>
      </c>
      <c r="E6" s="82" t="s">
        <v>163</v>
      </c>
      <c r="F6" s="81">
        <f>VLOOKUP($C$4,Ref!Q1:S28,3,FALSE)</f>
        <v>45747</v>
      </c>
    </row>
    <row r="7" spans="2:6" x14ac:dyDescent="0.3"/>
  </sheetData>
  <sheetProtection algorithmName="SHA-512" hashValue="H1pluarPYaUmy5nLOm/ZHggyeW+pYuAEEa1MAn3BUniWhMxHCCHLBSS225BgB4ItvFemQn/8pLtsp2F8sVdZ/A==" saltValue="FwD+UQsQwMnIJXNrhaKOFw==" spinCount="100000" sheet="1" objects="1" scenarios="1"/>
  <mergeCells count="2">
    <mergeCell ref="C2:F2"/>
    <mergeCell ref="C4:F4"/>
  </mergeCells>
  <dataValidations count="1">
    <dataValidation type="list" allowBlank="1" showInputMessage="1" showErrorMessage="1" sqref="D3:E3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Ref!$O$1:$O$56</xm:f>
          </x14:formula1>
          <xm:sqref>C2:F2</xm:sqref>
        </x14:dataValidation>
        <x14:dataValidation type="list" allowBlank="1" showInputMessage="1" showErrorMessage="1">
          <x14:formula1>
            <xm:f>Ref!$Q$1:$Q$40</xm:f>
          </x14:formula1>
          <xm:sqref>C4:F4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K129"/>
  <sheetViews>
    <sheetView showGridLines="0" tabSelected="1" zoomScale="70" zoomScaleNormal="70" workbookViewId="0">
      <selection activeCell="I82" sqref="I82"/>
    </sheetView>
  </sheetViews>
  <sheetFormatPr baseColWidth="10" defaultColWidth="0" defaultRowHeight="15.6" zeroHeight="1" outlineLevelRow="1" x14ac:dyDescent="0.3"/>
  <cols>
    <col min="1" max="1" width="4.59765625" style="5" customWidth="1"/>
    <col min="2" max="3" width="20.59765625" style="5" customWidth="1"/>
    <col min="4" max="4" width="25.09765625" style="6" bestFit="1" customWidth="1"/>
    <col min="5" max="5" width="17.59765625" style="6" customWidth="1"/>
    <col min="6" max="6" width="15.69921875" style="6" customWidth="1"/>
    <col min="7" max="7" width="15.59765625" style="5" customWidth="1"/>
    <col min="8" max="8" width="15.59765625" style="6" customWidth="1"/>
    <col min="9" max="9" width="24.5" style="6" customWidth="1"/>
    <col min="10" max="10" width="19.09765625" style="6" customWidth="1"/>
    <col min="11" max="11" width="18.19921875" style="6" customWidth="1"/>
    <col min="12" max="12" width="29.69921875" style="5" customWidth="1"/>
    <col min="13" max="13" width="25.09765625" style="5" customWidth="1"/>
    <col min="14" max="14" width="16" style="5" customWidth="1"/>
    <col min="15" max="15" width="14.69921875" style="5" customWidth="1"/>
    <col min="16" max="16" width="15" style="5" customWidth="1"/>
    <col min="17" max="17" width="14.19921875" style="5" customWidth="1"/>
    <col min="18" max="18" width="35.69921875" style="93" customWidth="1"/>
    <col min="19" max="19" width="21" style="6" customWidth="1"/>
    <col min="20" max="20" width="13.5" style="6" customWidth="1"/>
    <col min="21" max="21" width="10.8984375" style="6" customWidth="1"/>
    <col min="22" max="22" width="47.69921875" style="5" customWidth="1"/>
    <col min="23" max="23" width="2" style="5" customWidth="1"/>
    <col min="24" max="24" width="11" style="5" customWidth="1"/>
    <col min="25" max="25" width="11" style="5" hidden="1" customWidth="1"/>
    <col min="26" max="37" width="0" style="5" hidden="1" customWidth="1"/>
    <col min="38" max="16384" width="11" style="5" hidden="1"/>
  </cols>
  <sheetData>
    <row r="1" spans="2:32" ht="9.75" customHeight="1" x14ac:dyDescent="0.3"/>
    <row r="2" spans="2:32" ht="30.75" customHeight="1" x14ac:dyDescent="0.3">
      <c r="B2" s="65" t="s">
        <v>34</v>
      </c>
      <c r="C2" s="64" t="s">
        <v>100</v>
      </c>
    </row>
    <row r="3" spans="2:32" ht="9.75" customHeight="1" x14ac:dyDescent="0.3">
      <c r="C3" s="6"/>
    </row>
    <row r="4" spans="2:32" x14ac:dyDescent="0.3">
      <c r="B4" s="8" t="s">
        <v>35</v>
      </c>
      <c r="C4" s="78" t="str">
        <f>Paramètres!$C$2</f>
        <v>AMITIE</v>
      </c>
    </row>
    <row r="5" spans="2:32" ht="9.75" customHeight="1" x14ac:dyDescent="0.3"/>
    <row r="6" spans="2:32" ht="16.2" thickBot="1" x14ac:dyDescent="0.35">
      <c r="B6" s="9" t="s">
        <v>36</v>
      </c>
      <c r="C6" s="74" t="str">
        <f>Paramètres!$C$4</f>
        <v>T1 2025</v>
      </c>
    </row>
    <row r="7" spans="2:32" ht="31.5" customHeight="1" thickBot="1" x14ac:dyDescent="0.35">
      <c r="O7" s="118" t="s">
        <v>113</v>
      </c>
      <c r="P7" s="119"/>
      <c r="Q7" s="120"/>
      <c r="T7" s="106" t="s">
        <v>101</v>
      </c>
      <c r="U7" s="107"/>
    </row>
    <row r="8" spans="2:32" ht="33.6" thickBot="1" x14ac:dyDescent="0.35">
      <c r="B8" s="10" t="s">
        <v>103</v>
      </c>
      <c r="C8" s="10" t="s">
        <v>104</v>
      </c>
      <c r="D8" s="10" t="s">
        <v>0</v>
      </c>
      <c r="E8" s="10" t="s">
        <v>6</v>
      </c>
      <c r="F8" s="10" t="s">
        <v>15</v>
      </c>
      <c r="G8" s="10" t="s">
        <v>1</v>
      </c>
      <c r="H8" s="10" t="s">
        <v>2</v>
      </c>
      <c r="I8" s="10" t="s">
        <v>16</v>
      </c>
      <c r="J8" s="10" t="s">
        <v>11</v>
      </c>
      <c r="K8" s="68" t="s">
        <v>7</v>
      </c>
      <c r="L8" s="10" t="s">
        <v>19</v>
      </c>
      <c r="M8" s="10" t="s">
        <v>13</v>
      </c>
      <c r="N8" s="10" t="s">
        <v>38</v>
      </c>
      <c r="O8" s="10" t="s">
        <v>18</v>
      </c>
      <c r="P8" s="10" t="s">
        <v>17</v>
      </c>
      <c r="Q8" s="10" t="s">
        <v>4</v>
      </c>
      <c r="R8" s="97" t="s">
        <v>3</v>
      </c>
      <c r="S8" s="45" t="s">
        <v>108</v>
      </c>
      <c r="T8" s="47" t="s">
        <v>5</v>
      </c>
      <c r="U8" s="10" t="s">
        <v>8</v>
      </c>
      <c r="V8" s="69" t="s">
        <v>23</v>
      </c>
    </row>
    <row r="9" spans="2:32" ht="15.75" customHeight="1" x14ac:dyDescent="0.4">
      <c r="B9" s="32"/>
      <c r="C9" s="32"/>
      <c r="D9" s="33"/>
      <c r="E9" s="11" t="str">
        <f>IFERROR(IF(D9&lt;&gt;"",IF(ISBLANK(DGS_UATR_standard[[#This Row],[Date d''entrée]]),DATEDIF(D9,#REF!,"y"),DATEDIF(D9,O9,"y")),""),0)</f>
        <v/>
      </c>
      <c r="F9" s="36"/>
      <c r="G9" s="32"/>
      <c r="H9" s="36"/>
      <c r="I9" s="37"/>
      <c r="J9" s="37"/>
      <c r="K9" s="37"/>
      <c r="L9" s="32"/>
      <c r="M9" s="34"/>
      <c r="N9" s="36"/>
      <c r="O9" s="33"/>
      <c r="P9" s="33"/>
      <c r="Q9" s="4" t="str">
        <f t="shared" ref="Q9:Q66" si="0">IFERROR(IF(O9&lt;&gt;"",DATEDIF(O9,P9,"d")+1,""),0)</f>
        <v/>
      </c>
      <c r="R9" s="94"/>
      <c r="S9" s="51"/>
      <c r="T9" s="48"/>
      <c r="U9" s="54" t="s">
        <v>125</v>
      </c>
      <c r="V9" s="52"/>
      <c r="Y9" s="12"/>
      <c r="Z9" s="12"/>
      <c r="AA9" s="12"/>
      <c r="AB9" s="12"/>
      <c r="AC9" s="12"/>
      <c r="AD9" s="12"/>
      <c r="AE9" s="12"/>
    </row>
    <row r="10" spans="2:32" ht="15.75" customHeight="1" x14ac:dyDescent="0.4">
      <c r="B10" s="34"/>
      <c r="C10" s="34"/>
      <c r="D10" s="35"/>
      <c r="E10" s="13" t="str">
        <f>IFERROR(IF(D10&lt;&gt;"",IF(ISBLANK(DGS_UATR_standard[[#This Row],[Date d''entrée]]),DATEDIF(D10,#REF!,"y"),DATEDIF(D10,O10,"y")),""),0)</f>
        <v/>
      </c>
      <c r="F10" s="38"/>
      <c r="G10" s="34"/>
      <c r="H10" s="38"/>
      <c r="I10" s="39"/>
      <c r="J10" s="39"/>
      <c r="K10" s="39"/>
      <c r="L10" s="34"/>
      <c r="M10" s="34"/>
      <c r="N10" s="38"/>
      <c r="O10" s="35"/>
      <c r="P10" s="35"/>
      <c r="Q10" s="4" t="str">
        <f t="shared" si="0"/>
        <v/>
      </c>
      <c r="R10" s="95"/>
      <c r="S10" s="46"/>
      <c r="T10" s="49"/>
      <c r="U10" s="55"/>
      <c r="V10" s="53"/>
    </row>
    <row r="11" spans="2:32" ht="15.75" customHeight="1" x14ac:dyDescent="0.4">
      <c r="B11" s="34"/>
      <c r="C11" s="34"/>
      <c r="D11" s="35"/>
      <c r="E11" s="13" t="str">
        <f>IFERROR(IF(D11&lt;&gt;"",IF(ISBLANK(DGS_UATR_standard[[#This Row],[Date d''entrée]]),DATEDIF(D11,#REF!,"y"),DATEDIF(D11,O11,"y")),""),0)</f>
        <v/>
      </c>
      <c r="F11" s="38"/>
      <c r="G11" s="34"/>
      <c r="H11" s="38"/>
      <c r="I11" s="39"/>
      <c r="J11" s="39"/>
      <c r="K11" s="39"/>
      <c r="L11" s="34"/>
      <c r="M11" s="34"/>
      <c r="N11" s="38"/>
      <c r="O11" s="35"/>
      <c r="P11" s="35"/>
      <c r="Q11" s="4" t="str">
        <f t="shared" si="0"/>
        <v/>
      </c>
      <c r="R11" s="95"/>
      <c r="S11" s="46"/>
      <c r="T11" s="49"/>
      <c r="U11" s="55"/>
      <c r="V11" s="53"/>
    </row>
    <row r="12" spans="2:32" ht="15.75" customHeight="1" x14ac:dyDescent="0.4">
      <c r="B12" s="34"/>
      <c r="C12" s="34"/>
      <c r="D12" s="35"/>
      <c r="E12" s="13" t="str">
        <f>IFERROR(IF(D12&lt;&gt;"",IF(ISBLANK(DGS_UATR_standard[[#This Row],[Date d''entrée]]),DATEDIF(D12,#REF!,"y"),DATEDIF(D12,O12,"y")),""),0)</f>
        <v/>
      </c>
      <c r="F12" s="38"/>
      <c r="G12" s="34"/>
      <c r="H12" s="38"/>
      <c r="I12" s="39"/>
      <c r="J12" s="39"/>
      <c r="K12" s="39"/>
      <c r="L12" s="34"/>
      <c r="M12" s="34"/>
      <c r="N12" s="38"/>
      <c r="O12" s="35"/>
      <c r="P12" s="35"/>
      <c r="Q12" s="4" t="str">
        <f t="shared" si="0"/>
        <v/>
      </c>
      <c r="R12" s="95"/>
      <c r="S12" s="46"/>
      <c r="T12" s="49"/>
      <c r="U12" s="55"/>
      <c r="V12" s="53"/>
    </row>
    <row r="13" spans="2:32" ht="15.75" customHeight="1" x14ac:dyDescent="0.4">
      <c r="B13" s="34"/>
      <c r="C13" s="34"/>
      <c r="D13" s="35"/>
      <c r="E13" s="13" t="str">
        <f>IFERROR(IF(D13&lt;&gt;"",IF(ISBLANK(DGS_UATR_standard[[#This Row],[Date d''entrée]]),DATEDIF(D13,#REF!,"y"),DATEDIF(D13,O13,"y")),""),0)</f>
        <v/>
      </c>
      <c r="F13" s="38"/>
      <c r="G13" s="34"/>
      <c r="H13" s="38"/>
      <c r="I13" s="39"/>
      <c r="J13" s="39"/>
      <c r="K13" s="39"/>
      <c r="L13" s="34"/>
      <c r="M13" s="34"/>
      <c r="N13" s="38"/>
      <c r="O13" s="35"/>
      <c r="P13" s="35"/>
      <c r="Q13" s="4" t="str">
        <f t="shared" si="0"/>
        <v/>
      </c>
      <c r="R13" s="95"/>
      <c r="S13" s="46"/>
      <c r="T13" s="49"/>
      <c r="U13" s="55"/>
      <c r="V13" s="53"/>
    </row>
    <row r="14" spans="2:32" ht="15.75" customHeight="1" x14ac:dyDescent="0.45">
      <c r="B14" s="34"/>
      <c r="C14" s="34"/>
      <c r="D14" s="35"/>
      <c r="E14" s="13" t="str">
        <f>IFERROR(IF(D14&lt;&gt;"",IF(ISBLANK(DGS_UATR_standard[[#This Row],[Date d''entrée]]),DATEDIF(D14,#REF!,"y"),DATEDIF(D14,O14,"y")),""),0)</f>
        <v/>
      </c>
      <c r="F14" s="38"/>
      <c r="G14" s="34"/>
      <c r="H14" s="38"/>
      <c r="I14" s="39"/>
      <c r="J14" s="39"/>
      <c r="K14" s="39"/>
      <c r="L14" s="34"/>
      <c r="M14" s="34"/>
      <c r="N14" s="38"/>
      <c r="O14" s="35"/>
      <c r="P14" s="35"/>
      <c r="Q14" s="4" t="str">
        <f t="shared" si="0"/>
        <v/>
      </c>
      <c r="R14" s="95"/>
      <c r="S14" s="46"/>
      <c r="T14" s="49"/>
      <c r="U14" s="55"/>
      <c r="V14" s="53"/>
      <c r="AF14" s="14"/>
    </row>
    <row r="15" spans="2:32" ht="15.75" customHeight="1" x14ac:dyDescent="0.45">
      <c r="B15" s="34"/>
      <c r="C15" s="34"/>
      <c r="D15" s="35"/>
      <c r="E15" s="13" t="str">
        <f>IFERROR(IF(D15&lt;&gt;"",IF(ISBLANK(DGS_UATR_standard[[#This Row],[Date d''entrée]]),DATEDIF(D15,#REF!,"y"),DATEDIF(D15,O15,"y")),""),0)</f>
        <v/>
      </c>
      <c r="F15" s="38"/>
      <c r="G15" s="34"/>
      <c r="H15" s="38"/>
      <c r="I15" s="39"/>
      <c r="J15" s="39"/>
      <c r="K15" s="39"/>
      <c r="L15" s="34"/>
      <c r="M15" s="34"/>
      <c r="N15" s="38"/>
      <c r="O15" s="35"/>
      <c r="P15" s="35"/>
      <c r="Q15" s="4" t="str">
        <f t="shared" si="0"/>
        <v/>
      </c>
      <c r="R15" s="95"/>
      <c r="S15" s="46"/>
      <c r="T15" s="49"/>
      <c r="U15" s="55"/>
      <c r="V15" s="53"/>
      <c r="AF15" s="14"/>
    </row>
    <row r="16" spans="2:32" ht="15.75" customHeight="1" x14ac:dyDescent="0.45">
      <c r="B16" s="34"/>
      <c r="C16" s="34"/>
      <c r="D16" s="35"/>
      <c r="E16" s="13" t="str">
        <f>IFERROR(IF(D16&lt;&gt;"",IF(ISBLANK(DGS_UATR_standard[[#This Row],[Date d''entrée]]),DATEDIF(D16,#REF!,"y"),DATEDIF(D16,O16,"y")),""),0)</f>
        <v/>
      </c>
      <c r="F16" s="38"/>
      <c r="G16" s="34"/>
      <c r="H16" s="38"/>
      <c r="I16" s="39"/>
      <c r="J16" s="39"/>
      <c r="K16" s="39"/>
      <c r="L16" s="34"/>
      <c r="M16" s="34"/>
      <c r="N16" s="38"/>
      <c r="O16" s="35"/>
      <c r="P16" s="35"/>
      <c r="Q16" s="4" t="str">
        <f t="shared" si="0"/>
        <v/>
      </c>
      <c r="R16" s="95"/>
      <c r="S16" s="46"/>
      <c r="T16" s="50"/>
      <c r="U16" s="56"/>
      <c r="V16" s="53"/>
      <c r="AF16" s="14"/>
    </row>
    <row r="17" spans="2:32" ht="15.75" customHeight="1" x14ac:dyDescent="0.45">
      <c r="B17" s="34"/>
      <c r="C17" s="34"/>
      <c r="D17" s="35"/>
      <c r="E17" s="13" t="str">
        <f>IFERROR(IF(D17&lt;&gt;"",IF(ISBLANK(DGS_UATR_standard[[#This Row],[Date d''entrée]]),DATEDIF(D17,#REF!,"y"),DATEDIF(D17,O17,"y")),""),0)</f>
        <v/>
      </c>
      <c r="F17" s="38"/>
      <c r="G17" s="34"/>
      <c r="H17" s="38"/>
      <c r="I17" s="39"/>
      <c r="J17" s="39"/>
      <c r="K17" s="39"/>
      <c r="L17" s="34"/>
      <c r="M17" s="34"/>
      <c r="N17" s="38"/>
      <c r="O17" s="35"/>
      <c r="P17" s="35"/>
      <c r="Q17" s="4" t="str">
        <f t="shared" si="0"/>
        <v/>
      </c>
      <c r="R17" s="95"/>
      <c r="S17" s="46"/>
      <c r="T17" s="49"/>
      <c r="U17" s="55"/>
      <c r="V17" s="53"/>
      <c r="AF17" s="14"/>
    </row>
    <row r="18" spans="2:32" ht="15.75" customHeight="1" x14ac:dyDescent="0.45">
      <c r="B18" s="34"/>
      <c r="C18" s="34"/>
      <c r="D18" s="35"/>
      <c r="E18" s="13" t="str">
        <f>IFERROR(IF(D18&lt;&gt;"",IF(ISBLANK(DGS_UATR_standard[[#This Row],[Date d''entrée]]),DATEDIF(D18,#REF!,"y"),DATEDIF(D18,O18,"y")),""),0)</f>
        <v/>
      </c>
      <c r="F18" s="38"/>
      <c r="G18" s="34"/>
      <c r="H18" s="38"/>
      <c r="I18" s="39"/>
      <c r="J18" s="39"/>
      <c r="K18" s="39"/>
      <c r="L18" s="34"/>
      <c r="M18" s="34"/>
      <c r="N18" s="38"/>
      <c r="O18" s="35"/>
      <c r="P18" s="35"/>
      <c r="Q18" s="4" t="str">
        <f t="shared" si="0"/>
        <v/>
      </c>
      <c r="R18" s="95"/>
      <c r="S18" s="46"/>
      <c r="T18" s="49"/>
      <c r="U18" s="55"/>
      <c r="V18" s="53"/>
      <c r="AF18" s="14"/>
    </row>
    <row r="19" spans="2:32" ht="15.75" customHeight="1" x14ac:dyDescent="0.4">
      <c r="B19" s="34"/>
      <c r="C19" s="34"/>
      <c r="D19" s="35"/>
      <c r="E19" s="13" t="str">
        <f>IFERROR(IF(D19&lt;&gt;"",IF(ISBLANK(DGS_UATR_standard[[#This Row],[Date d''entrée]]),DATEDIF(D19,#REF!,"y"),DATEDIF(D19,O19,"y")),""),0)</f>
        <v/>
      </c>
      <c r="F19" s="38"/>
      <c r="G19" s="34"/>
      <c r="H19" s="38"/>
      <c r="I19" s="39"/>
      <c r="J19" s="39"/>
      <c r="K19" s="39"/>
      <c r="L19" s="34"/>
      <c r="M19" s="34"/>
      <c r="N19" s="38"/>
      <c r="O19" s="35"/>
      <c r="P19" s="35"/>
      <c r="Q19" s="4" t="str">
        <f t="shared" si="0"/>
        <v/>
      </c>
      <c r="R19" s="95"/>
      <c r="S19" s="46"/>
      <c r="T19" s="49"/>
      <c r="U19" s="55"/>
      <c r="V19" s="53"/>
    </row>
    <row r="20" spans="2:32" ht="15.75" customHeight="1" x14ac:dyDescent="0.4">
      <c r="B20" s="34"/>
      <c r="C20" s="34"/>
      <c r="D20" s="35"/>
      <c r="E20" s="13" t="str">
        <f>IFERROR(IF(D20&lt;&gt;"",IF(ISBLANK(DGS_UATR_standard[[#This Row],[Date d''entrée]]),DATEDIF(D20,#REF!,"y"),DATEDIF(D20,O20,"y")),""),0)</f>
        <v/>
      </c>
      <c r="F20" s="38"/>
      <c r="G20" s="34"/>
      <c r="H20" s="38"/>
      <c r="I20" s="39"/>
      <c r="J20" s="39"/>
      <c r="K20" s="39"/>
      <c r="L20" s="34"/>
      <c r="M20" s="34"/>
      <c r="N20" s="38"/>
      <c r="O20" s="35"/>
      <c r="P20" s="35"/>
      <c r="Q20" s="4" t="str">
        <f t="shared" si="0"/>
        <v/>
      </c>
      <c r="R20" s="95"/>
      <c r="S20" s="46"/>
      <c r="T20" s="49"/>
      <c r="U20" s="55"/>
      <c r="V20" s="53"/>
    </row>
    <row r="21" spans="2:32" ht="15.75" customHeight="1" x14ac:dyDescent="0.4">
      <c r="B21" s="34"/>
      <c r="C21" s="34"/>
      <c r="D21" s="35"/>
      <c r="E21" s="13" t="str">
        <f>IFERROR(IF(D21&lt;&gt;"",IF(ISBLANK(DGS_UATR_standard[[#This Row],[Date d''entrée]]),DATEDIF(D21,#REF!,"y"),DATEDIF(D21,O21,"y")),""),0)</f>
        <v/>
      </c>
      <c r="F21" s="38"/>
      <c r="G21" s="34"/>
      <c r="H21" s="38"/>
      <c r="I21" s="39"/>
      <c r="J21" s="39"/>
      <c r="K21" s="39"/>
      <c r="L21" s="34"/>
      <c r="M21" s="34"/>
      <c r="N21" s="38"/>
      <c r="O21" s="35"/>
      <c r="P21" s="35"/>
      <c r="Q21" s="4" t="str">
        <f t="shared" si="0"/>
        <v/>
      </c>
      <c r="R21" s="95"/>
      <c r="S21" s="46"/>
      <c r="T21" s="49"/>
      <c r="U21" s="55"/>
      <c r="V21" s="53"/>
    </row>
    <row r="22" spans="2:32" ht="15.75" customHeight="1" x14ac:dyDescent="0.4">
      <c r="B22" s="34"/>
      <c r="C22" s="34"/>
      <c r="D22" s="35"/>
      <c r="E22" s="13" t="str">
        <f>IFERROR(IF(D22&lt;&gt;"",IF(ISBLANK(DGS_UATR_standard[[#This Row],[Date d''entrée]]),DATEDIF(D22,#REF!,"y"),DATEDIF(D22,O22,"y")),""),0)</f>
        <v/>
      </c>
      <c r="F22" s="38"/>
      <c r="G22" s="34"/>
      <c r="H22" s="38"/>
      <c r="I22" s="39"/>
      <c r="J22" s="39"/>
      <c r="K22" s="39"/>
      <c r="L22" s="34"/>
      <c r="M22" s="34"/>
      <c r="N22" s="38"/>
      <c r="O22" s="35"/>
      <c r="P22" s="35"/>
      <c r="Q22" s="4" t="str">
        <f t="shared" si="0"/>
        <v/>
      </c>
      <c r="R22" s="95"/>
      <c r="S22" s="46"/>
      <c r="T22" s="49"/>
      <c r="U22" s="55"/>
      <c r="V22" s="53"/>
    </row>
    <row r="23" spans="2:32" ht="15.75" customHeight="1" x14ac:dyDescent="0.4">
      <c r="B23" s="34"/>
      <c r="C23" s="34"/>
      <c r="D23" s="35"/>
      <c r="E23" s="13" t="str">
        <f>IFERROR(IF(D23&lt;&gt;"",IF(ISBLANK(DGS_UATR_standard[[#This Row],[Date d''entrée]]),DATEDIF(D23,#REF!,"y"),DATEDIF(D23,O23,"y")),""),0)</f>
        <v/>
      </c>
      <c r="F23" s="38"/>
      <c r="G23" s="34"/>
      <c r="H23" s="38"/>
      <c r="I23" s="39"/>
      <c r="J23" s="39"/>
      <c r="K23" s="39"/>
      <c r="L23" s="34"/>
      <c r="M23" s="34"/>
      <c r="N23" s="38"/>
      <c r="O23" s="35"/>
      <c r="P23" s="35"/>
      <c r="Q23" s="4" t="str">
        <f t="shared" si="0"/>
        <v/>
      </c>
      <c r="R23" s="95"/>
      <c r="S23" s="46"/>
      <c r="T23" s="49"/>
      <c r="U23" s="55"/>
      <c r="V23" s="53"/>
    </row>
    <row r="24" spans="2:32" ht="15.75" customHeight="1" x14ac:dyDescent="0.4">
      <c r="B24" s="34"/>
      <c r="C24" s="34"/>
      <c r="D24" s="35"/>
      <c r="E24" s="13" t="str">
        <f>IFERROR(IF(D24&lt;&gt;"",IF(ISBLANK(DGS_UATR_standard[[#This Row],[Date d''entrée]]),DATEDIF(D24,#REF!,"y"),DATEDIF(D24,O24,"y")),""),0)</f>
        <v/>
      </c>
      <c r="F24" s="38"/>
      <c r="G24" s="34"/>
      <c r="H24" s="38"/>
      <c r="I24" s="39"/>
      <c r="J24" s="39"/>
      <c r="K24" s="39"/>
      <c r="L24" s="34"/>
      <c r="M24" s="34"/>
      <c r="N24" s="38"/>
      <c r="O24" s="35"/>
      <c r="P24" s="35"/>
      <c r="Q24" s="4" t="str">
        <f t="shared" si="0"/>
        <v/>
      </c>
      <c r="R24" s="95"/>
      <c r="S24" s="46"/>
      <c r="T24" s="49"/>
      <c r="U24" s="55"/>
      <c r="V24" s="53"/>
      <c r="X24" s="15"/>
      <c r="Y24" s="15"/>
      <c r="Z24" s="15"/>
      <c r="AA24" s="15"/>
      <c r="AB24" s="15"/>
    </row>
    <row r="25" spans="2:32" ht="15.75" customHeight="1" x14ac:dyDescent="0.4">
      <c r="B25" s="34"/>
      <c r="C25" s="34"/>
      <c r="D25" s="35"/>
      <c r="E25" s="13" t="str">
        <f>IFERROR(IF(D25&lt;&gt;"",IF(ISBLANK(DGS_UATR_standard[[#This Row],[Date d''entrée]]),DATEDIF(D25,#REF!,"y"),DATEDIF(D25,O25,"y")),""),0)</f>
        <v/>
      </c>
      <c r="F25" s="38"/>
      <c r="G25" s="34"/>
      <c r="H25" s="38"/>
      <c r="I25" s="39"/>
      <c r="J25" s="39"/>
      <c r="K25" s="39"/>
      <c r="L25" s="34"/>
      <c r="M25" s="34"/>
      <c r="N25" s="38"/>
      <c r="O25" s="35"/>
      <c r="P25" s="35"/>
      <c r="Q25" s="4" t="str">
        <f t="shared" si="0"/>
        <v/>
      </c>
      <c r="R25" s="95"/>
      <c r="S25" s="46"/>
      <c r="T25" s="49"/>
      <c r="U25" s="55"/>
      <c r="V25" s="53"/>
      <c r="X25" s="15"/>
      <c r="Y25" s="15"/>
      <c r="Z25" s="15"/>
      <c r="AA25" s="15"/>
      <c r="AB25" s="15"/>
    </row>
    <row r="26" spans="2:32" ht="15.75" customHeight="1" x14ac:dyDescent="0.4">
      <c r="B26" s="34"/>
      <c r="C26" s="34"/>
      <c r="D26" s="35"/>
      <c r="E26" s="13" t="str">
        <f>IFERROR(IF(D26&lt;&gt;"",IF(ISBLANK(DGS_UATR_standard[[#This Row],[Date d''entrée]]),DATEDIF(D26,#REF!,"y"),DATEDIF(D26,O26,"y")),""),0)</f>
        <v/>
      </c>
      <c r="F26" s="38"/>
      <c r="G26" s="34"/>
      <c r="H26" s="38"/>
      <c r="I26" s="39"/>
      <c r="J26" s="39"/>
      <c r="K26" s="39"/>
      <c r="L26" s="34"/>
      <c r="M26" s="34"/>
      <c r="N26" s="38"/>
      <c r="O26" s="35"/>
      <c r="P26" s="35"/>
      <c r="Q26" s="4" t="str">
        <f t="shared" si="0"/>
        <v/>
      </c>
      <c r="R26" s="95"/>
      <c r="S26" s="46"/>
      <c r="T26" s="49"/>
      <c r="U26" s="55"/>
      <c r="V26" s="53"/>
      <c r="X26" s="15"/>
      <c r="Y26" s="15"/>
      <c r="Z26" s="15"/>
      <c r="AA26" s="15"/>
      <c r="AB26" s="15"/>
    </row>
    <row r="27" spans="2:32" ht="15.75" customHeight="1" x14ac:dyDescent="0.4">
      <c r="B27" s="34"/>
      <c r="C27" s="34"/>
      <c r="D27" s="35"/>
      <c r="E27" s="13" t="str">
        <f>IFERROR(IF(D27&lt;&gt;"",IF(ISBLANK(DGS_UATR_standard[[#This Row],[Date d''entrée]]),DATEDIF(D27,#REF!,"y"),DATEDIF(D27,O27,"y")),""),0)</f>
        <v/>
      </c>
      <c r="F27" s="38"/>
      <c r="G27" s="34"/>
      <c r="H27" s="38"/>
      <c r="I27" s="39"/>
      <c r="J27" s="39"/>
      <c r="K27" s="39"/>
      <c r="L27" s="34"/>
      <c r="M27" s="34"/>
      <c r="N27" s="38"/>
      <c r="O27" s="35"/>
      <c r="P27" s="35"/>
      <c r="Q27" s="4" t="str">
        <f t="shared" si="0"/>
        <v/>
      </c>
      <c r="R27" s="95"/>
      <c r="S27" s="46"/>
      <c r="T27" s="49"/>
      <c r="U27" s="55"/>
      <c r="V27" s="53"/>
      <c r="X27" s="15"/>
      <c r="Y27" s="15"/>
      <c r="Z27" s="15"/>
      <c r="AA27" s="15"/>
      <c r="AB27" s="15"/>
    </row>
    <row r="28" spans="2:32" ht="15.75" customHeight="1" x14ac:dyDescent="0.4">
      <c r="B28" s="34"/>
      <c r="C28" s="34"/>
      <c r="D28" s="35"/>
      <c r="E28" s="13" t="str">
        <f>IFERROR(IF(D28&lt;&gt;"",IF(ISBLANK(DGS_UATR_standard[[#This Row],[Date d''entrée]]),DATEDIF(D28,#REF!,"y"),DATEDIF(D28,O28,"y")),""),0)</f>
        <v/>
      </c>
      <c r="F28" s="38"/>
      <c r="G28" s="34"/>
      <c r="H28" s="38"/>
      <c r="I28" s="39"/>
      <c r="J28" s="39"/>
      <c r="K28" s="39"/>
      <c r="L28" s="34"/>
      <c r="M28" s="34"/>
      <c r="N28" s="38"/>
      <c r="O28" s="35"/>
      <c r="P28" s="35"/>
      <c r="Q28" s="4" t="str">
        <f t="shared" si="0"/>
        <v/>
      </c>
      <c r="R28" s="95"/>
      <c r="S28" s="46"/>
      <c r="T28" s="49"/>
      <c r="U28" s="55"/>
      <c r="V28" s="53"/>
      <c r="X28" s="15"/>
      <c r="Y28" s="15"/>
      <c r="Z28" s="15"/>
      <c r="AA28" s="15"/>
      <c r="AB28" s="15"/>
    </row>
    <row r="29" spans="2:32" ht="15.75" customHeight="1" x14ac:dyDescent="0.4">
      <c r="B29" s="34"/>
      <c r="C29" s="34"/>
      <c r="D29" s="35"/>
      <c r="E29" s="13" t="str">
        <f>IFERROR(IF(D29&lt;&gt;"",IF(ISBLANK(DGS_UATR_standard[[#This Row],[Date d''entrée]]),DATEDIF(D29,#REF!,"y"),DATEDIF(D29,O29,"y")),""),0)</f>
        <v/>
      </c>
      <c r="F29" s="38"/>
      <c r="G29" s="34"/>
      <c r="H29" s="38"/>
      <c r="I29" s="39"/>
      <c r="J29" s="39"/>
      <c r="K29" s="39"/>
      <c r="L29" s="34"/>
      <c r="M29" s="34"/>
      <c r="N29" s="38"/>
      <c r="O29" s="35"/>
      <c r="P29" s="35"/>
      <c r="Q29" s="4" t="str">
        <f t="shared" si="0"/>
        <v/>
      </c>
      <c r="R29" s="95"/>
      <c r="S29" s="46"/>
      <c r="T29" s="49"/>
      <c r="U29" s="55"/>
      <c r="V29" s="53"/>
      <c r="X29" s="15"/>
      <c r="Y29" s="15"/>
      <c r="Z29" s="15"/>
      <c r="AA29" s="15"/>
      <c r="AB29" s="15"/>
    </row>
    <row r="30" spans="2:32" ht="15.75" customHeight="1" x14ac:dyDescent="0.4">
      <c r="B30" s="34"/>
      <c r="C30" s="34"/>
      <c r="D30" s="35"/>
      <c r="E30" s="13" t="str">
        <f>IFERROR(IF(D30&lt;&gt;"",IF(ISBLANK(DGS_UATR_standard[[#This Row],[Date d''entrée]]),DATEDIF(D30,#REF!,"y"),DATEDIF(D30,O30,"y")),""),0)</f>
        <v/>
      </c>
      <c r="F30" s="38"/>
      <c r="G30" s="34"/>
      <c r="H30" s="38"/>
      <c r="I30" s="39"/>
      <c r="J30" s="39"/>
      <c r="K30" s="39"/>
      <c r="L30" s="34"/>
      <c r="M30" s="34"/>
      <c r="N30" s="38"/>
      <c r="O30" s="35"/>
      <c r="P30" s="35"/>
      <c r="Q30" s="4" t="str">
        <f t="shared" si="0"/>
        <v/>
      </c>
      <c r="R30" s="95"/>
      <c r="S30" s="46"/>
      <c r="T30" s="49"/>
      <c r="U30" s="55"/>
      <c r="V30" s="53"/>
      <c r="X30" s="15"/>
      <c r="Y30" s="15"/>
      <c r="Z30" s="15"/>
      <c r="AA30" s="15"/>
      <c r="AB30" s="15"/>
    </row>
    <row r="31" spans="2:32" ht="15.75" customHeight="1" x14ac:dyDescent="0.4">
      <c r="B31" s="34"/>
      <c r="C31" s="34"/>
      <c r="D31" s="35"/>
      <c r="E31" s="13" t="str">
        <f>IFERROR(IF(D31&lt;&gt;"",IF(ISBLANK(DGS_UATR_standard[[#This Row],[Date d''entrée]]),DATEDIF(D31,#REF!,"y"),DATEDIF(D31,O31,"y")),""),0)</f>
        <v/>
      </c>
      <c r="F31" s="38"/>
      <c r="G31" s="34"/>
      <c r="H31" s="38"/>
      <c r="I31" s="39"/>
      <c r="J31" s="39"/>
      <c r="K31" s="39"/>
      <c r="L31" s="34"/>
      <c r="M31" s="34"/>
      <c r="N31" s="38"/>
      <c r="O31" s="35"/>
      <c r="P31" s="35"/>
      <c r="Q31" s="4" t="str">
        <f t="shared" si="0"/>
        <v/>
      </c>
      <c r="R31" s="95"/>
      <c r="S31" s="46"/>
      <c r="T31" s="49"/>
      <c r="U31" s="55"/>
      <c r="V31" s="53"/>
      <c r="X31" s="15"/>
      <c r="Y31" s="15"/>
      <c r="Z31" s="15"/>
      <c r="AA31" s="15"/>
      <c r="AB31" s="15"/>
    </row>
    <row r="32" spans="2:32" ht="15.75" customHeight="1" x14ac:dyDescent="0.4">
      <c r="B32" s="34"/>
      <c r="C32" s="34"/>
      <c r="D32" s="35"/>
      <c r="E32" s="13" t="str">
        <f>IFERROR(IF(D32&lt;&gt;"",IF(ISBLANK(DGS_UATR_standard[[#This Row],[Date d''entrée]]),DATEDIF(D32,#REF!,"y"),DATEDIF(D32,O32,"y")),""),0)</f>
        <v/>
      </c>
      <c r="F32" s="38"/>
      <c r="G32" s="34"/>
      <c r="H32" s="38"/>
      <c r="I32" s="39"/>
      <c r="J32" s="39"/>
      <c r="K32" s="39"/>
      <c r="L32" s="34"/>
      <c r="M32" s="34"/>
      <c r="N32" s="38"/>
      <c r="O32" s="35"/>
      <c r="P32" s="35"/>
      <c r="Q32" s="4" t="str">
        <f t="shared" si="0"/>
        <v/>
      </c>
      <c r="R32" s="95"/>
      <c r="S32" s="46"/>
      <c r="T32" s="49"/>
      <c r="U32" s="55"/>
      <c r="V32" s="53"/>
      <c r="X32" s="15"/>
      <c r="Y32" s="15"/>
      <c r="Z32" s="15"/>
      <c r="AA32" s="15"/>
      <c r="AB32" s="15"/>
    </row>
    <row r="33" spans="2:28" ht="15.75" customHeight="1" x14ac:dyDescent="0.4">
      <c r="B33" s="34"/>
      <c r="C33" s="34"/>
      <c r="D33" s="35"/>
      <c r="E33" s="13" t="str">
        <f>IFERROR(IF(D33&lt;&gt;"",IF(ISBLANK(DGS_UATR_standard[[#This Row],[Date d''entrée]]),DATEDIF(D33,#REF!,"y"),DATEDIF(D33,O33,"y")),""),0)</f>
        <v/>
      </c>
      <c r="F33" s="38"/>
      <c r="G33" s="34"/>
      <c r="H33" s="38"/>
      <c r="I33" s="39"/>
      <c r="J33" s="39"/>
      <c r="K33" s="39"/>
      <c r="L33" s="34"/>
      <c r="M33" s="34"/>
      <c r="N33" s="38"/>
      <c r="O33" s="35"/>
      <c r="P33" s="35"/>
      <c r="Q33" s="4" t="str">
        <f t="shared" si="0"/>
        <v/>
      </c>
      <c r="R33" s="95"/>
      <c r="S33" s="46"/>
      <c r="T33" s="49"/>
      <c r="U33" s="55"/>
      <c r="V33" s="53"/>
      <c r="X33" s="15"/>
      <c r="Y33" s="15"/>
      <c r="Z33" s="15"/>
      <c r="AA33" s="15"/>
      <c r="AB33" s="15"/>
    </row>
    <row r="34" spans="2:28" ht="15.75" customHeight="1" x14ac:dyDescent="0.4">
      <c r="B34" s="34"/>
      <c r="C34" s="34"/>
      <c r="D34" s="35"/>
      <c r="E34" s="13" t="str">
        <f>IFERROR(IF(D34&lt;&gt;"",IF(ISBLANK(DGS_UATR_standard[[#This Row],[Date d''entrée]]),DATEDIF(D34,#REF!,"y"),DATEDIF(D34,O34,"y")),""),0)</f>
        <v/>
      </c>
      <c r="F34" s="38"/>
      <c r="G34" s="34"/>
      <c r="H34" s="38"/>
      <c r="I34" s="39"/>
      <c r="J34" s="39"/>
      <c r="K34" s="39"/>
      <c r="L34" s="34"/>
      <c r="M34" s="34"/>
      <c r="N34" s="38"/>
      <c r="O34" s="35"/>
      <c r="P34" s="35"/>
      <c r="Q34" s="4" t="str">
        <f t="shared" si="0"/>
        <v/>
      </c>
      <c r="R34" s="95"/>
      <c r="S34" s="46"/>
      <c r="T34" s="49"/>
      <c r="U34" s="55"/>
      <c r="V34" s="53"/>
      <c r="X34" s="15"/>
      <c r="Y34" s="15"/>
      <c r="Z34" s="15"/>
      <c r="AA34" s="15"/>
      <c r="AB34" s="15"/>
    </row>
    <row r="35" spans="2:28" ht="15.75" customHeight="1" x14ac:dyDescent="0.4">
      <c r="B35" s="34"/>
      <c r="C35" s="34"/>
      <c r="D35" s="35"/>
      <c r="E35" s="13" t="str">
        <f>IFERROR(IF(D35&lt;&gt;"",IF(ISBLANK(DGS_UATR_standard[[#This Row],[Date d''entrée]]),DATEDIF(D35,#REF!,"y"),DATEDIF(D35,O35,"y")),""),0)</f>
        <v/>
      </c>
      <c r="F35" s="38"/>
      <c r="G35" s="34"/>
      <c r="H35" s="38"/>
      <c r="I35" s="39"/>
      <c r="J35" s="39"/>
      <c r="K35" s="39"/>
      <c r="L35" s="34"/>
      <c r="M35" s="34"/>
      <c r="N35" s="38"/>
      <c r="O35" s="35"/>
      <c r="P35" s="35"/>
      <c r="Q35" s="4" t="str">
        <f t="shared" si="0"/>
        <v/>
      </c>
      <c r="R35" s="95"/>
      <c r="S35" s="46"/>
      <c r="T35" s="49"/>
      <c r="U35" s="55"/>
      <c r="V35" s="53"/>
      <c r="X35" s="15"/>
      <c r="Y35" s="15"/>
      <c r="Z35" s="15"/>
      <c r="AA35" s="15"/>
      <c r="AB35" s="15"/>
    </row>
    <row r="36" spans="2:28" ht="15.75" hidden="1" customHeight="1" outlineLevel="1" x14ac:dyDescent="0.4">
      <c r="B36" s="34"/>
      <c r="C36" s="34"/>
      <c r="D36" s="35"/>
      <c r="E36" s="13" t="str">
        <f>IFERROR(IF(D36&lt;&gt;"",IF(ISBLANK(DGS_UATR_standard[[#This Row],[Date d''entrée]]),DATEDIF(D36,#REF!,"y"),DATEDIF(D36,O36,"y")),""),0)</f>
        <v/>
      </c>
      <c r="F36" s="38"/>
      <c r="G36" s="34"/>
      <c r="H36" s="38"/>
      <c r="I36" s="39"/>
      <c r="J36" s="39"/>
      <c r="K36" s="39"/>
      <c r="L36" s="34"/>
      <c r="M36" s="34"/>
      <c r="N36" s="38"/>
      <c r="O36" s="35"/>
      <c r="P36" s="35"/>
      <c r="Q36" s="4" t="str">
        <f t="shared" ref="Q36:Q64" si="1">IFERROR(IF(O36&lt;&gt;"",DATEDIF(O36,P36,"d")+1,""),0)</f>
        <v/>
      </c>
      <c r="R36" s="95"/>
      <c r="S36" s="46"/>
      <c r="T36" s="49"/>
      <c r="U36" s="55"/>
      <c r="V36" s="53"/>
      <c r="X36" s="15"/>
      <c r="Y36" s="15"/>
      <c r="Z36" s="15"/>
      <c r="AA36" s="15"/>
      <c r="AB36" s="15"/>
    </row>
    <row r="37" spans="2:28" ht="15.75" hidden="1" customHeight="1" outlineLevel="1" x14ac:dyDescent="0.4">
      <c r="B37" s="34"/>
      <c r="C37" s="34"/>
      <c r="D37" s="35"/>
      <c r="E37" s="13" t="str">
        <f>IFERROR(IF(D37&lt;&gt;"",IF(ISBLANK(DGS_UATR_standard[[#This Row],[Date d''entrée]]),DATEDIF(D37,#REF!,"y"),DATEDIF(D37,O37,"y")),""),0)</f>
        <v/>
      </c>
      <c r="F37" s="38"/>
      <c r="G37" s="34"/>
      <c r="H37" s="38"/>
      <c r="I37" s="39"/>
      <c r="J37" s="39"/>
      <c r="K37" s="39"/>
      <c r="L37" s="34"/>
      <c r="M37" s="34"/>
      <c r="N37" s="38"/>
      <c r="O37" s="35"/>
      <c r="P37" s="35"/>
      <c r="Q37" s="4" t="str">
        <f t="shared" si="1"/>
        <v/>
      </c>
      <c r="R37" s="95"/>
      <c r="S37" s="46"/>
      <c r="T37" s="49"/>
      <c r="U37" s="55"/>
      <c r="V37" s="53"/>
      <c r="X37" s="15"/>
      <c r="Y37" s="15"/>
      <c r="Z37" s="15"/>
      <c r="AA37" s="15"/>
      <c r="AB37" s="15"/>
    </row>
    <row r="38" spans="2:28" ht="15.75" hidden="1" customHeight="1" outlineLevel="1" x14ac:dyDescent="0.4">
      <c r="B38" s="34"/>
      <c r="C38" s="34"/>
      <c r="D38" s="35"/>
      <c r="E38" s="13" t="str">
        <f>IFERROR(IF(D38&lt;&gt;"",IF(ISBLANK(DGS_UATR_standard[[#This Row],[Date d''entrée]]),DATEDIF(D38,#REF!,"y"),DATEDIF(D38,O38,"y")),""),0)</f>
        <v/>
      </c>
      <c r="F38" s="38"/>
      <c r="G38" s="34"/>
      <c r="H38" s="38"/>
      <c r="I38" s="39"/>
      <c r="J38" s="39"/>
      <c r="K38" s="39"/>
      <c r="L38" s="34"/>
      <c r="M38" s="34"/>
      <c r="N38" s="38"/>
      <c r="O38" s="35"/>
      <c r="P38" s="35"/>
      <c r="Q38" s="4" t="str">
        <f t="shared" si="1"/>
        <v/>
      </c>
      <c r="R38" s="95"/>
      <c r="S38" s="46"/>
      <c r="T38" s="49"/>
      <c r="U38" s="55"/>
      <c r="V38" s="53"/>
      <c r="X38" s="15"/>
      <c r="Y38" s="15"/>
      <c r="Z38" s="15"/>
      <c r="AA38" s="15"/>
      <c r="AB38" s="15"/>
    </row>
    <row r="39" spans="2:28" ht="15.75" hidden="1" customHeight="1" outlineLevel="1" x14ac:dyDescent="0.4">
      <c r="B39" s="34"/>
      <c r="C39" s="34"/>
      <c r="D39" s="35"/>
      <c r="E39" s="13" t="str">
        <f>IFERROR(IF(D39&lt;&gt;"",IF(ISBLANK(DGS_UATR_standard[[#This Row],[Date d''entrée]]),DATEDIF(D39,#REF!,"y"),DATEDIF(D39,O39,"y")),""),0)</f>
        <v/>
      </c>
      <c r="F39" s="38"/>
      <c r="G39" s="34"/>
      <c r="H39" s="38"/>
      <c r="I39" s="39"/>
      <c r="J39" s="39"/>
      <c r="K39" s="39"/>
      <c r="L39" s="34"/>
      <c r="M39" s="34"/>
      <c r="N39" s="38"/>
      <c r="O39" s="35"/>
      <c r="P39" s="35"/>
      <c r="Q39" s="4" t="str">
        <f t="shared" si="1"/>
        <v/>
      </c>
      <c r="R39" s="95"/>
      <c r="S39" s="46"/>
      <c r="T39" s="49"/>
      <c r="U39" s="55"/>
      <c r="V39" s="53"/>
      <c r="X39" s="15"/>
      <c r="Y39" s="15"/>
      <c r="Z39" s="15"/>
      <c r="AA39" s="15"/>
      <c r="AB39" s="15"/>
    </row>
    <row r="40" spans="2:28" ht="15.75" hidden="1" customHeight="1" outlineLevel="1" x14ac:dyDescent="0.4">
      <c r="B40" s="34"/>
      <c r="C40" s="34"/>
      <c r="D40" s="35"/>
      <c r="E40" s="13" t="str">
        <f>IFERROR(IF(D40&lt;&gt;"",IF(ISBLANK(DGS_UATR_standard[[#This Row],[Date d''entrée]]),DATEDIF(D40,#REF!,"y"),DATEDIF(D40,O40,"y")),""),0)</f>
        <v/>
      </c>
      <c r="F40" s="38"/>
      <c r="G40" s="34"/>
      <c r="H40" s="38"/>
      <c r="I40" s="39"/>
      <c r="J40" s="39"/>
      <c r="K40" s="39"/>
      <c r="L40" s="34"/>
      <c r="M40" s="34"/>
      <c r="N40" s="38"/>
      <c r="O40" s="35"/>
      <c r="P40" s="35"/>
      <c r="Q40" s="4" t="str">
        <f t="shared" si="1"/>
        <v/>
      </c>
      <c r="R40" s="95"/>
      <c r="S40" s="46"/>
      <c r="T40" s="49"/>
      <c r="U40" s="55"/>
      <c r="V40" s="53"/>
      <c r="X40" s="15"/>
      <c r="Y40" s="15"/>
      <c r="Z40" s="15"/>
      <c r="AA40" s="15"/>
      <c r="AB40" s="15"/>
    </row>
    <row r="41" spans="2:28" ht="15.75" hidden="1" customHeight="1" outlineLevel="1" x14ac:dyDescent="0.4">
      <c r="B41" s="34"/>
      <c r="C41" s="34"/>
      <c r="D41" s="35"/>
      <c r="E41" s="13" t="str">
        <f>IFERROR(IF(D41&lt;&gt;"",IF(ISBLANK(DGS_UATR_standard[[#This Row],[Date d''entrée]]),DATEDIF(D41,#REF!,"y"),DATEDIF(D41,O41,"y")),""),0)</f>
        <v/>
      </c>
      <c r="F41" s="38"/>
      <c r="G41" s="34"/>
      <c r="H41" s="38"/>
      <c r="I41" s="39"/>
      <c r="J41" s="39"/>
      <c r="K41" s="39"/>
      <c r="L41" s="34"/>
      <c r="M41" s="34"/>
      <c r="N41" s="38"/>
      <c r="O41" s="35"/>
      <c r="P41" s="35"/>
      <c r="Q41" s="4" t="str">
        <f t="shared" si="1"/>
        <v/>
      </c>
      <c r="R41" s="95"/>
      <c r="S41" s="46"/>
      <c r="T41" s="49"/>
      <c r="U41" s="55"/>
      <c r="V41" s="53"/>
      <c r="X41" s="15"/>
      <c r="Y41" s="15"/>
      <c r="Z41" s="15"/>
      <c r="AA41" s="15"/>
      <c r="AB41" s="15"/>
    </row>
    <row r="42" spans="2:28" ht="15.75" hidden="1" customHeight="1" outlineLevel="1" x14ac:dyDescent="0.4">
      <c r="B42" s="34"/>
      <c r="C42" s="34"/>
      <c r="D42" s="35"/>
      <c r="E42" s="13" t="str">
        <f>IFERROR(IF(D42&lt;&gt;"",IF(ISBLANK(DGS_UATR_standard[[#This Row],[Date d''entrée]]),DATEDIF(D42,#REF!,"y"),DATEDIF(D42,O42,"y")),""),0)</f>
        <v/>
      </c>
      <c r="F42" s="38"/>
      <c r="G42" s="34"/>
      <c r="H42" s="38"/>
      <c r="I42" s="39"/>
      <c r="J42" s="39"/>
      <c r="K42" s="39"/>
      <c r="L42" s="34"/>
      <c r="M42" s="34"/>
      <c r="N42" s="38"/>
      <c r="O42" s="35"/>
      <c r="P42" s="35"/>
      <c r="Q42" s="4" t="str">
        <f t="shared" si="1"/>
        <v/>
      </c>
      <c r="R42" s="95"/>
      <c r="S42" s="46"/>
      <c r="T42" s="49"/>
      <c r="U42" s="55"/>
      <c r="V42" s="53"/>
      <c r="X42" s="15"/>
      <c r="Y42" s="15"/>
      <c r="Z42" s="15"/>
      <c r="AA42" s="15"/>
      <c r="AB42" s="15"/>
    </row>
    <row r="43" spans="2:28" ht="15.75" hidden="1" customHeight="1" outlineLevel="1" x14ac:dyDescent="0.4">
      <c r="B43" s="34"/>
      <c r="C43" s="34"/>
      <c r="D43" s="35"/>
      <c r="E43" s="13" t="str">
        <f>IFERROR(IF(D43&lt;&gt;"",IF(ISBLANK(DGS_UATR_standard[[#This Row],[Date d''entrée]]),DATEDIF(D43,#REF!,"y"),DATEDIF(D43,O43,"y")),""),0)</f>
        <v/>
      </c>
      <c r="F43" s="38"/>
      <c r="G43" s="34"/>
      <c r="H43" s="38"/>
      <c r="I43" s="39"/>
      <c r="J43" s="39"/>
      <c r="K43" s="39"/>
      <c r="L43" s="34"/>
      <c r="M43" s="34"/>
      <c r="N43" s="38"/>
      <c r="O43" s="35"/>
      <c r="P43" s="35"/>
      <c r="Q43" s="4" t="str">
        <f t="shared" si="1"/>
        <v/>
      </c>
      <c r="R43" s="95"/>
      <c r="S43" s="46"/>
      <c r="T43" s="49"/>
      <c r="U43" s="55"/>
      <c r="V43" s="53"/>
      <c r="X43" s="15"/>
      <c r="Y43" s="15"/>
      <c r="Z43" s="15"/>
      <c r="AA43" s="15"/>
      <c r="AB43" s="15"/>
    </row>
    <row r="44" spans="2:28" ht="15.75" hidden="1" customHeight="1" outlineLevel="1" x14ac:dyDescent="0.4">
      <c r="B44" s="34"/>
      <c r="C44" s="34"/>
      <c r="D44" s="35"/>
      <c r="E44" s="13" t="str">
        <f>IFERROR(IF(D44&lt;&gt;"",IF(ISBLANK(DGS_UATR_standard[[#This Row],[Date d''entrée]]),DATEDIF(D44,#REF!,"y"),DATEDIF(D44,O44,"y")),""),0)</f>
        <v/>
      </c>
      <c r="F44" s="38"/>
      <c r="G44" s="34"/>
      <c r="H44" s="38"/>
      <c r="I44" s="39"/>
      <c r="J44" s="39"/>
      <c r="K44" s="39"/>
      <c r="L44" s="34"/>
      <c r="M44" s="34"/>
      <c r="N44" s="38"/>
      <c r="O44" s="35"/>
      <c r="P44" s="35"/>
      <c r="Q44" s="4" t="str">
        <f t="shared" si="1"/>
        <v/>
      </c>
      <c r="R44" s="95"/>
      <c r="S44" s="46"/>
      <c r="T44" s="49"/>
      <c r="U44" s="55"/>
      <c r="V44" s="53"/>
      <c r="X44" s="15"/>
      <c r="Y44" s="15"/>
      <c r="Z44" s="15"/>
      <c r="AA44" s="15"/>
      <c r="AB44" s="15"/>
    </row>
    <row r="45" spans="2:28" ht="15.75" hidden="1" customHeight="1" outlineLevel="1" x14ac:dyDescent="0.4">
      <c r="B45" s="34"/>
      <c r="C45" s="34"/>
      <c r="D45" s="35"/>
      <c r="E45" s="13" t="str">
        <f>IFERROR(IF(D45&lt;&gt;"",IF(ISBLANK(DGS_UATR_standard[[#This Row],[Date d''entrée]]),DATEDIF(D45,#REF!,"y"),DATEDIF(D45,O45,"y")),""),0)</f>
        <v/>
      </c>
      <c r="F45" s="38"/>
      <c r="G45" s="34"/>
      <c r="H45" s="38"/>
      <c r="I45" s="39"/>
      <c r="J45" s="39"/>
      <c r="K45" s="39"/>
      <c r="L45" s="34"/>
      <c r="M45" s="34"/>
      <c r="N45" s="38"/>
      <c r="O45" s="35"/>
      <c r="P45" s="35"/>
      <c r="Q45" s="4" t="str">
        <f t="shared" si="1"/>
        <v/>
      </c>
      <c r="R45" s="95"/>
      <c r="S45" s="46"/>
      <c r="T45" s="49"/>
      <c r="U45" s="55"/>
      <c r="V45" s="53"/>
      <c r="X45" s="15"/>
      <c r="Y45" s="15"/>
      <c r="Z45" s="15"/>
      <c r="AA45" s="15"/>
      <c r="AB45" s="15"/>
    </row>
    <row r="46" spans="2:28" ht="15.75" hidden="1" customHeight="1" outlineLevel="1" x14ac:dyDescent="0.4">
      <c r="B46" s="34"/>
      <c r="C46" s="34"/>
      <c r="D46" s="35"/>
      <c r="E46" s="13" t="str">
        <f>IFERROR(IF(D46&lt;&gt;"",IF(ISBLANK(DGS_UATR_standard[[#This Row],[Date d''entrée]]),DATEDIF(D46,#REF!,"y"),DATEDIF(D46,O46,"y")),""),0)</f>
        <v/>
      </c>
      <c r="F46" s="38"/>
      <c r="G46" s="34"/>
      <c r="H46" s="38"/>
      <c r="I46" s="39"/>
      <c r="J46" s="39"/>
      <c r="K46" s="39"/>
      <c r="L46" s="34"/>
      <c r="M46" s="34"/>
      <c r="N46" s="38"/>
      <c r="O46" s="35"/>
      <c r="P46" s="35"/>
      <c r="Q46" s="4" t="str">
        <f t="shared" si="1"/>
        <v/>
      </c>
      <c r="R46" s="95"/>
      <c r="S46" s="46"/>
      <c r="T46" s="49"/>
      <c r="U46" s="55"/>
      <c r="V46" s="53"/>
      <c r="X46" s="15"/>
      <c r="Y46" s="15"/>
      <c r="Z46" s="15"/>
      <c r="AA46" s="15"/>
      <c r="AB46" s="15"/>
    </row>
    <row r="47" spans="2:28" ht="15.75" hidden="1" customHeight="1" outlineLevel="1" x14ac:dyDescent="0.4">
      <c r="B47" s="34"/>
      <c r="C47" s="34"/>
      <c r="D47" s="35"/>
      <c r="E47" s="13" t="str">
        <f>IFERROR(IF(D47&lt;&gt;"",IF(ISBLANK(DGS_UATR_standard[[#This Row],[Date d''entrée]]),DATEDIF(D47,#REF!,"y"),DATEDIF(D47,O47,"y")),""),0)</f>
        <v/>
      </c>
      <c r="F47" s="38"/>
      <c r="G47" s="34"/>
      <c r="H47" s="38"/>
      <c r="I47" s="39"/>
      <c r="J47" s="39"/>
      <c r="K47" s="39"/>
      <c r="L47" s="34"/>
      <c r="M47" s="34"/>
      <c r="N47" s="38"/>
      <c r="O47" s="35"/>
      <c r="P47" s="35"/>
      <c r="Q47" s="4" t="str">
        <f t="shared" si="1"/>
        <v/>
      </c>
      <c r="R47" s="95"/>
      <c r="S47" s="46"/>
      <c r="T47" s="49"/>
      <c r="U47" s="55"/>
      <c r="V47" s="53"/>
      <c r="X47" s="15"/>
      <c r="Y47" s="15"/>
      <c r="Z47" s="15"/>
      <c r="AA47" s="15"/>
      <c r="AB47" s="15"/>
    </row>
    <row r="48" spans="2:28" ht="15.75" hidden="1" customHeight="1" outlineLevel="1" x14ac:dyDescent="0.4">
      <c r="B48" s="34"/>
      <c r="C48" s="34"/>
      <c r="D48" s="35"/>
      <c r="E48" s="13" t="str">
        <f>IFERROR(IF(D48&lt;&gt;"",IF(ISBLANK(DGS_UATR_standard[[#This Row],[Date d''entrée]]),DATEDIF(D48,#REF!,"y"),DATEDIF(D48,O48,"y")),""),0)</f>
        <v/>
      </c>
      <c r="F48" s="38"/>
      <c r="G48" s="34"/>
      <c r="H48" s="38"/>
      <c r="I48" s="39"/>
      <c r="J48" s="39"/>
      <c r="K48" s="39"/>
      <c r="L48" s="34"/>
      <c r="M48" s="34"/>
      <c r="N48" s="38"/>
      <c r="O48" s="35"/>
      <c r="P48" s="35"/>
      <c r="Q48" s="4" t="str">
        <f t="shared" si="1"/>
        <v/>
      </c>
      <c r="R48" s="95"/>
      <c r="S48" s="46"/>
      <c r="T48" s="49"/>
      <c r="U48" s="55"/>
      <c r="V48" s="53"/>
      <c r="X48" s="15"/>
      <c r="Y48" s="15"/>
      <c r="Z48" s="15"/>
      <c r="AA48" s="15"/>
      <c r="AB48" s="15"/>
    </row>
    <row r="49" spans="2:28" ht="15.75" hidden="1" customHeight="1" outlineLevel="1" x14ac:dyDescent="0.4">
      <c r="B49" s="34"/>
      <c r="C49" s="34"/>
      <c r="D49" s="35"/>
      <c r="E49" s="13" t="str">
        <f>IFERROR(IF(D49&lt;&gt;"",IF(ISBLANK(DGS_UATR_standard[[#This Row],[Date d''entrée]]),DATEDIF(D49,#REF!,"y"),DATEDIF(D49,O49,"y")),""),0)</f>
        <v/>
      </c>
      <c r="F49" s="38"/>
      <c r="G49" s="34"/>
      <c r="H49" s="38"/>
      <c r="I49" s="39"/>
      <c r="J49" s="39"/>
      <c r="K49" s="39"/>
      <c r="L49" s="34"/>
      <c r="M49" s="34"/>
      <c r="N49" s="38"/>
      <c r="O49" s="35"/>
      <c r="P49" s="35"/>
      <c r="Q49" s="4" t="str">
        <f t="shared" si="1"/>
        <v/>
      </c>
      <c r="R49" s="95"/>
      <c r="S49" s="46"/>
      <c r="T49" s="49"/>
      <c r="U49" s="55"/>
      <c r="V49" s="53"/>
      <c r="X49" s="15"/>
      <c r="Y49" s="15"/>
      <c r="Z49" s="15"/>
      <c r="AA49" s="15"/>
      <c r="AB49" s="15"/>
    </row>
    <row r="50" spans="2:28" ht="15.75" hidden="1" customHeight="1" outlineLevel="1" x14ac:dyDescent="0.4">
      <c r="B50" s="34"/>
      <c r="C50" s="34"/>
      <c r="D50" s="35"/>
      <c r="E50" s="13" t="str">
        <f>IFERROR(IF(D50&lt;&gt;"",IF(ISBLANK(DGS_UATR_standard[[#This Row],[Date d''entrée]]),DATEDIF(D50,#REF!,"y"),DATEDIF(D50,O50,"y")),""),0)</f>
        <v/>
      </c>
      <c r="F50" s="38"/>
      <c r="G50" s="34"/>
      <c r="H50" s="38"/>
      <c r="I50" s="39"/>
      <c r="J50" s="39"/>
      <c r="K50" s="39"/>
      <c r="L50" s="34"/>
      <c r="M50" s="34"/>
      <c r="N50" s="38"/>
      <c r="O50" s="35"/>
      <c r="P50" s="35"/>
      <c r="Q50" s="4" t="str">
        <f t="shared" si="1"/>
        <v/>
      </c>
      <c r="R50" s="95"/>
      <c r="S50" s="46"/>
      <c r="T50" s="49"/>
      <c r="U50" s="55"/>
      <c r="V50" s="53"/>
      <c r="X50" s="15"/>
      <c r="Y50" s="15"/>
      <c r="Z50" s="15"/>
      <c r="AA50" s="15"/>
      <c r="AB50" s="15"/>
    </row>
    <row r="51" spans="2:28" ht="15.75" hidden="1" customHeight="1" outlineLevel="1" x14ac:dyDescent="0.4">
      <c r="B51" s="34"/>
      <c r="C51" s="34"/>
      <c r="D51" s="35"/>
      <c r="E51" s="13" t="str">
        <f>IFERROR(IF(D51&lt;&gt;"",IF(ISBLANK(DGS_UATR_standard[[#This Row],[Date d''entrée]]),DATEDIF(D51,#REF!,"y"),DATEDIF(D51,O51,"y")),""),0)</f>
        <v/>
      </c>
      <c r="F51" s="38"/>
      <c r="G51" s="34"/>
      <c r="H51" s="38"/>
      <c r="I51" s="39"/>
      <c r="J51" s="39"/>
      <c r="K51" s="39"/>
      <c r="L51" s="34"/>
      <c r="M51" s="34"/>
      <c r="N51" s="38"/>
      <c r="O51" s="35"/>
      <c r="P51" s="35"/>
      <c r="Q51" s="4" t="str">
        <f t="shared" si="1"/>
        <v/>
      </c>
      <c r="R51" s="95"/>
      <c r="S51" s="46"/>
      <c r="T51" s="49"/>
      <c r="U51" s="55"/>
      <c r="V51" s="53"/>
      <c r="X51" s="15"/>
      <c r="Y51" s="15"/>
      <c r="Z51" s="15"/>
      <c r="AA51" s="15"/>
      <c r="AB51" s="15"/>
    </row>
    <row r="52" spans="2:28" ht="15.75" hidden="1" customHeight="1" outlineLevel="1" x14ac:dyDescent="0.4">
      <c r="B52" s="34"/>
      <c r="C52" s="34"/>
      <c r="D52" s="35"/>
      <c r="E52" s="13" t="str">
        <f>IFERROR(IF(D52&lt;&gt;"",IF(ISBLANK(DGS_UATR_standard[[#This Row],[Date d''entrée]]),DATEDIF(D52,#REF!,"y"),DATEDIF(D52,O52,"y")),""),0)</f>
        <v/>
      </c>
      <c r="F52" s="38"/>
      <c r="G52" s="34"/>
      <c r="H52" s="38"/>
      <c r="I52" s="39"/>
      <c r="J52" s="39"/>
      <c r="K52" s="39"/>
      <c r="L52" s="34"/>
      <c r="M52" s="34"/>
      <c r="N52" s="38"/>
      <c r="O52" s="35"/>
      <c r="P52" s="35"/>
      <c r="Q52" s="4" t="str">
        <f t="shared" si="1"/>
        <v/>
      </c>
      <c r="R52" s="95"/>
      <c r="S52" s="46"/>
      <c r="T52" s="49"/>
      <c r="U52" s="55"/>
      <c r="V52" s="53"/>
      <c r="X52" s="15"/>
      <c r="Y52" s="15"/>
      <c r="Z52" s="15"/>
      <c r="AA52" s="15"/>
      <c r="AB52" s="15"/>
    </row>
    <row r="53" spans="2:28" ht="15.75" hidden="1" customHeight="1" outlineLevel="1" x14ac:dyDescent="0.4">
      <c r="B53" s="34"/>
      <c r="C53" s="34"/>
      <c r="D53" s="35"/>
      <c r="E53" s="13" t="str">
        <f>IFERROR(IF(D53&lt;&gt;"",IF(ISBLANK(DGS_UATR_standard[[#This Row],[Date d''entrée]]),DATEDIF(D53,#REF!,"y"),DATEDIF(D53,O53,"y")),""),0)</f>
        <v/>
      </c>
      <c r="F53" s="38"/>
      <c r="G53" s="34"/>
      <c r="H53" s="38"/>
      <c r="I53" s="39"/>
      <c r="J53" s="39"/>
      <c r="K53" s="39"/>
      <c r="L53" s="34"/>
      <c r="M53" s="34"/>
      <c r="N53" s="38"/>
      <c r="O53" s="35"/>
      <c r="P53" s="35"/>
      <c r="Q53" s="4" t="str">
        <f t="shared" si="1"/>
        <v/>
      </c>
      <c r="R53" s="95"/>
      <c r="S53" s="46"/>
      <c r="T53" s="49"/>
      <c r="U53" s="55"/>
      <c r="V53" s="53"/>
      <c r="X53" s="15"/>
      <c r="Y53" s="15"/>
      <c r="Z53" s="15"/>
      <c r="AA53" s="15"/>
      <c r="AB53" s="15"/>
    </row>
    <row r="54" spans="2:28" ht="15.75" hidden="1" customHeight="1" outlineLevel="1" x14ac:dyDescent="0.4">
      <c r="B54" s="34"/>
      <c r="C54" s="34"/>
      <c r="D54" s="35"/>
      <c r="E54" s="13" t="str">
        <f>IFERROR(IF(D54&lt;&gt;"",IF(ISBLANK(DGS_UATR_standard[[#This Row],[Date d''entrée]]),DATEDIF(D54,#REF!,"y"),DATEDIF(D54,O54,"y")),""),0)</f>
        <v/>
      </c>
      <c r="F54" s="38"/>
      <c r="G54" s="34"/>
      <c r="H54" s="38"/>
      <c r="I54" s="39"/>
      <c r="J54" s="39"/>
      <c r="K54" s="39"/>
      <c r="L54" s="34"/>
      <c r="M54" s="34"/>
      <c r="N54" s="38"/>
      <c r="O54" s="35"/>
      <c r="P54" s="35"/>
      <c r="Q54" s="4" t="str">
        <f t="shared" si="1"/>
        <v/>
      </c>
      <c r="R54" s="95"/>
      <c r="S54" s="46"/>
      <c r="T54" s="49"/>
      <c r="U54" s="55"/>
      <c r="V54" s="53"/>
      <c r="X54" s="15"/>
      <c r="Y54" s="15"/>
      <c r="Z54" s="15"/>
      <c r="AA54" s="15"/>
      <c r="AB54" s="15"/>
    </row>
    <row r="55" spans="2:28" ht="15.75" hidden="1" customHeight="1" outlineLevel="1" x14ac:dyDescent="0.4">
      <c r="B55" s="34"/>
      <c r="C55" s="34"/>
      <c r="D55" s="35"/>
      <c r="E55" s="13" t="str">
        <f>IFERROR(IF(D55&lt;&gt;"",IF(ISBLANK(DGS_UATR_standard[[#This Row],[Date d''entrée]]),DATEDIF(D55,#REF!,"y"),DATEDIF(D55,O55,"y")),""),0)</f>
        <v/>
      </c>
      <c r="F55" s="38"/>
      <c r="G55" s="34"/>
      <c r="H55" s="38"/>
      <c r="I55" s="39"/>
      <c r="J55" s="39"/>
      <c r="K55" s="39"/>
      <c r="L55" s="34"/>
      <c r="M55" s="34"/>
      <c r="N55" s="38"/>
      <c r="O55" s="35"/>
      <c r="P55" s="35"/>
      <c r="Q55" s="4" t="str">
        <f t="shared" si="1"/>
        <v/>
      </c>
      <c r="R55" s="95"/>
      <c r="S55" s="46"/>
      <c r="T55" s="49"/>
      <c r="U55" s="55"/>
      <c r="V55" s="53"/>
      <c r="X55" s="15"/>
      <c r="Y55" s="15"/>
      <c r="Z55" s="15"/>
      <c r="AA55" s="15"/>
      <c r="AB55" s="15"/>
    </row>
    <row r="56" spans="2:28" ht="15.75" hidden="1" customHeight="1" outlineLevel="1" x14ac:dyDescent="0.4">
      <c r="B56" s="34"/>
      <c r="C56" s="34"/>
      <c r="D56" s="35"/>
      <c r="E56" s="13" t="str">
        <f>IFERROR(IF(D56&lt;&gt;"",IF(ISBLANK(DGS_UATR_standard[[#This Row],[Date d''entrée]]),DATEDIF(D56,#REF!,"y"),DATEDIF(D56,O56,"y")),""),0)</f>
        <v/>
      </c>
      <c r="F56" s="38"/>
      <c r="G56" s="34"/>
      <c r="H56" s="38"/>
      <c r="I56" s="39"/>
      <c r="J56" s="39"/>
      <c r="K56" s="39"/>
      <c r="L56" s="34"/>
      <c r="M56" s="34"/>
      <c r="N56" s="38"/>
      <c r="O56" s="35"/>
      <c r="P56" s="35"/>
      <c r="Q56" s="4" t="str">
        <f t="shared" si="1"/>
        <v/>
      </c>
      <c r="R56" s="95"/>
      <c r="S56" s="46"/>
      <c r="T56" s="49"/>
      <c r="U56" s="55"/>
      <c r="V56" s="53"/>
      <c r="X56" s="15"/>
      <c r="Y56" s="15"/>
      <c r="Z56" s="15"/>
      <c r="AA56" s="15"/>
      <c r="AB56" s="15"/>
    </row>
    <row r="57" spans="2:28" ht="15.75" hidden="1" customHeight="1" outlineLevel="1" x14ac:dyDescent="0.4">
      <c r="B57" s="34"/>
      <c r="C57" s="34"/>
      <c r="D57" s="35"/>
      <c r="E57" s="13" t="str">
        <f>IFERROR(IF(D57&lt;&gt;"",IF(ISBLANK(DGS_UATR_standard[[#This Row],[Date d''entrée]]),DATEDIF(D57,#REF!,"y"),DATEDIF(D57,O57,"y")),""),0)</f>
        <v/>
      </c>
      <c r="F57" s="38"/>
      <c r="G57" s="34"/>
      <c r="H57" s="38"/>
      <c r="I57" s="39"/>
      <c r="J57" s="39"/>
      <c r="K57" s="39"/>
      <c r="L57" s="34"/>
      <c r="M57" s="34"/>
      <c r="N57" s="38"/>
      <c r="O57" s="35"/>
      <c r="P57" s="35"/>
      <c r="Q57" s="4" t="str">
        <f t="shared" si="1"/>
        <v/>
      </c>
      <c r="R57" s="95"/>
      <c r="S57" s="46"/>
      <c r="T57" s="49"/>
      <c r="U57" s="55"/>
      <c r="V57" s="53"/>
      <c r="X57" s="15"/>
      <c r="Y57" s="15"/>
      <c r="Z57" s="15"/>
      <c r="AA57" s="15"/>
      <c r="AB57" s="15"/>
    </row>
    <row r="58" spans="2:28" ht="15.75" hidden="1" customHeight="1" outlineLevel="1" x14ac:dyDescent="0.4">
      <c r="B58" s="34"/>
      <c r="C58" s="34"/>
      <c r="D58" s="35"/>
      <c r="E58" s="13" t="str">
        <f>IFERROR(IF(D58&lt;&gt;"",IF(ISBLANK(DGS_UATR_standard[[#This Row],[Date d''entrée]]),DATEDIF(D58,#REF!,"y"),DATEDIF(D58,O58,"y")),""),0)</f>
        <v/>
      </c>
      <c r="F58" s="38"/>
      <c r="G58" s="34"/>
      <c r="H58" s="38"/>
      <c r="I58" s="39"/>
      <c r="J58" s="39"/>
      <c r="K58" s="39"/>
      <c r="L58" s="34"/>
      <c r="M58" s="34"/>
      <c r="N58" s="38"/>
      <c r="O58" s="35"/>
      <c r="P58" s="35"/>
      <c r="Q58" s="4" t="str">
        <f t="shared" si="1"/>
        <v/>
      </c>
      <c r="R58" s="95"/>
      <c r="S58" s="46"/>
      <c r="T58" s="49"/>
      <c r="U58" s="55"/>
      <c r="V58" s="53"/>
      <c r="X58" s="15"/>
      <c r="Y58" s="15"/>
      <c r="Z58" s="15"/>
      <c r="AA58" s="15"/>
      <c r="AB58" s="15"/>
    </row>
    <row r="59" spans="2:28" ht="15.75" hidden="1" customHeight="1" outlineLevel="1" x14ac:dyDescent="0.4">
      <c r="B59" s="34"/>
      <c r="C59" s="34"/>
      <c r="D59" s="35"/>
      <c r="E59" s="13" t="str">
        <f>IFERROR(IF(D59&lt;&gt;"",IF(ISBLANK(DGS_UATR_standard[[#This Row],[Date d''entrée]]),DATEDIF(D59,#REF!,"y"),DATEDIF(D59,O59,"y")),""),0)</f>
        <v/>
      </c>
      <c r="F59" s="38"/>
      <c r="G59" s="34"/>
      <c r="H59" s="38"/>
      <c r="I59" s="39"/>
      <c r="J59" s="39"/>
      <c r="K59" s="39"/>
      <c r="L59" s="34"/>
      <c r="M59" s="34"/>
      <c r="N59" s="38"/>
      <c r="O59" s="35"/>
      <c r="P59" s="35"/>
      <c r="Q59" s="4" t="str">
        <f t="shared" si="1"/>
        <v/>
      </c>
      <c r="R59" s="95"/>
      <c r="S59" s="46"/>
      <c r="T59" s="49"/>
      <c r="U59" s="55"/>
      <c r="V59" s="53"/>
      <c r="X59" s="15"/>
      <c r="Y59" s="15"/>
      <c r="Z59" s="15"/>
      <c r="AA59" s="15"/>
      <c r="AB59" s="15"/>
    </row>
    <row r="60" spans="2:28" ht="15.75" hidden="1" customHeight="1" outlineLevel="1" x14ac:dyDescent="0.4">
      <c r="B60" s="34"/>
      <c r="C60" s="34"/>
      <c r="D60" s="35"/>
      <c r="E60" s="13" t="str">
        <f>IFERROR(IF(D60&lt;&gt;"",IF(ISBLANK(DGS_UATR_standard[[#This Row],[Date d''entrée]]),DATEDIF(D60,#REF!,"y"),DATEDIF(D60,O60,"y")),""),0)</f>
        <v/>
      </c>
      <c r="F60" s="38"/>
      <c r="G60" s="34"/>
      <c r="H60" s="38"/>
      <c r="I60" s="39"/>
      <c r="J60" s="39"/>
      <c r="K60" s="39"/>
      <c r="L60" s="34"/>
      <c r="M60" s="34"/>
      <c r="N60" s="38"/>
      <c r="O60" s="35"/>
      <c r="P60" s="35"/>
      <c r="Q60" s="4" t="str">
        <f t="shared" si="1"/>
        <v/>
      </c>
      <c r="R60" s="95"/>
      <c r="S60" s="46"/>
      <c r="T60" s="49"/>
      <c r="U60" s="55"/>
      <c r="V60" s="53"/>
      <c r="X60" s="15"/>
      <c r="Y60" s="15"/>
      <c r="Z60" s="15"/>
      <c r="AA60" s="15"/>
      <c r="AB60" s="15"/>
    </row>
    <row r="61" spans="2:28" ht="15.75" hidden="1" customHeight="1" outlineLevel="1" x14ac:dyDescent="0.4">
      <c r="B61" s="34"/>
      <c r="C61" s="34"/>
      <c r="D61" s="35"/>
      <c r="E61" s="13" t="str">
        <f>IFERROR(IF(D61&lt;&gt;"",IF(ISBLANK(DGS_UATR_standard[[#This Row],[Date d''entrée]]),DATEDIF(D61,#REF!,"y"),DATEDIF(D61,O61,"y")),""),0)</f>
        <v/>
      </c>
      <c r="F61" s="38"/>
      <c r="G61" s="34"/>
      <c r="H61" s="38"/>
      <c r="I61" s="39"/>
      <c r="J61" s="39"/>
      <c r="K61" s="39"/>
      <c r="L61" s="34"/>
      <c r="M61" s="34"/>
      <c r="N61" s="38"/>
      <c r="O61" s="35"/>
      <c r="P61" s="35"/>
      <c r="Q61" s="4" t="str">
        <f t="shared" si="1"/>
        <v/>
      </c>
      <c r="R61" s="95"/>
      <c r="S61" s="46"/>
      <c r="T61" s="49"/>
      <c r="U61" s="55"/>
      <c r="V61" s="53"/>
      <c r="X61" s="15"/>
      <c r="Y61" s="15"/>
      <c r="Z61" s="15"/>
      <c r="AA61" s="15"/>
      <c r="AB61" s="15"/>
    </row>
    <row r="62" spans="2:28" ht="15.75" hidden="1" customHeight="1" outlineLevel="1" x14ac:dyDescent="0.4">
      <c r="B62" s="34"/>
      <c r="C62" s="34"/>
      <c r="D62" s="35"/>
      <c r="E62" s="13" t="str">
        <f>IFERROR(IF(D62&lt;&gt;"",IF(ISBLANK(DGS_UATR_standard[[#This Row],[Date d''entrée]]),DATEDIF(D62,#REF!,"y"),DATEDIF(D62,O62,"y")),""),0)</f>
        <v/>
      </c>
      <c r="F62" s="38"/>
      <c r="G62" s="34"/>
      <c r="H62" s="38"/>
      <c r="I62" s="39"/>
      <c r="J62" s="39"/>
      <c r="K62" s="39"/>
      <c r="L62" s="34"/>
      <c r="M62" s="34"/>
      <c r="N62" s="38"/>
      <c r="O62" s="35"/>
      <c r="P62" s="35"/>
      <c r="Q62" s="4" t="str">
        <f t="shared" si="1"/>
        <v/>
      </c>
      <c r="R62" s="95"/>
      <c r="S62" s="46"/>
      <c r="T62" s="49"/>
      <c r="U62" s="55"/>
      <c r="V62" s="53"/>
      <c r="X62" s="15"/>
      <c r="Y62" s="15"/>
      <c r="Z62" s="15"/>
      <c r="AA62" s="15"/>
      <c r="AB62" s="15"/>
    </row>
    <row r="63" spans="2:28" ht="15.75" hidden="1" customHeight="1" outlineLevel="1" x14ac:dyDescent="0.4">
      <c r="B63" s="34"/>
      <c r="C63" s="34"/>
      <c r="D63" s="35"/>
      <c r="E63" s="13" t="str">
        <f>IFERROR(IF(D63&lt;&gt;"",IF(ISBLANK(DGS_UATR_standard[[#This Row],[Date d''entrée]]),DATEDIF(D63,#REF!,"y"),DATEDIF(D63,O63,"y")),""),0)</f>
        <v/>
      </c>
      <c r="F63" s="38"/>
      <c r="G63" s="34"/>
      <c r="H63" s="38"/>
      <c r="I63" s="39"/>
      <c r="J63" s="39"/>
      <c r="K63" s="39"/>
      <c r="L63" s="34"/>
      <c r="M63" s="34"/>
      <c r="N63" s="38"/>
      <c r="O63" s="35"/>
      <c r="P63" s="35"/>
      <c r="Q63" s="4" t="str">
        <f t="shared" si="1"/>
        <v/>
      </c>
      <c r="R63" s="95"/>
      <c r="S63" s="46"/>
      <c r="T63" s="49"/>
      <c r="U63" s="55"/>
      <c r="V63" s="53"/>
      <c r="X63" s="15"/>
      <c r="Y63" s="15"/>
      <c r="Z63" s="15"/>
      <c r="AA63" s="15"/>
      <c r="AB63" s="15"/>
    </row>
    <row r="64" spans="2:28" ht="15.75" hidden="1" customHeight="1" outlineLevel="1" x14ac:dyDescent="0.4">
      <c r="B64" s="34"/>
      <c r="C64" s="34"/>
      <c r="D64" s="35"/>
      <c r="E64" s="13" t="str">
        <f>IFERROR(IF(D64&lt;&gt;"",IF(ISBLANK(DGS_UATR_standard[[#This Row],[Date d''entrée]]),DATEDIF(D64,#REF!,"y"),DATEDIF(D64,O64,"y")),""),0)</f>
        <v/>
      </c>
      <c r="F64" s="38"/>
      <c r="G64" s="34"/>
      <c r="H64" s="38"/>
      <c r="I64" s="39"/>
      <c r="J64" s="39"/>
      <c r="K64" s="39"/>
      <c r="L64" s="34"/>
      <c r="M64" s="34"/>
      <c r="N64" s="38"/>
      <c r="O64" s="35"/>
      <c r="P64" s="35"/>
      <c r="Q64" s="4" t="str">
        <f t="shared" si="1"/>
        <v/>
      </c>
      <c r="R64" s="95"/>
      <c r="S64" s="46"/>
      <c r="T64" s="49"/>
      <c r="U64" s="55"/>
      <c r="V64" s="53"/>
      <c r="X64" s="15"/>
      <c r="Y64" s="15"/>
      <c r="Z64" s="15"/>
      <c r="AA64" s="15"/>
      <c r="AB64" s="15"/>
    </row>
    <row r="65" spans="2:28" ht="15.75" hidden="1" customHeight="1" outlineLevel="1" x14ac:dyDescent="0.4">
      <c r="B65" s="34"/>
      <c r="C65" s="34"/>
      <c r="D65" s="35"/>
      <c r="E65" s="13" t="str">
        <f>IFERROR(IF(D65&lt;&gt;"",IF(ISBLANK(DGS_UATR_standard[[#This Row],[Date d''entrée]]),DATEDIF(D65,#REF!,"y"),DATEDIF(D65,O65,"y")),""),0)</f>
        <v/>
      </c>
      <c r="F65" s="38"/>
      <c r="G65" s="34"/>
      <c r="H65" s="38"/>
      <c r="I65" s="39"/>
      <c r="J65" s="39"/>
      <c r="K65" s="39"/>
      <c r="L65" s="34"/>
      <c r="M65" s="34"/>
      <c r="N65" s="38"/>
      <c r="O65" s="35"/>
      <c r="P65" s="35"/>
      <c r="Q65" s="4" t="str">
        <f t="shared" si="0"/>
        <v/>
      </c>
      <c r="R65" s="95"/>
      <c r="S65" s="46"/>
      <c r="T65" s="49"/>
      <c r="U65" s="55"/>
      <c r="V65" s="53"/>
      <c r="X65" s="15"/>
      <c r="Y65" s="15"/>
      <c r="Z65" s="15"/>
      <c r="AA65" s="15"/>
      <c r="AB65" s="15"/>
    </row>
    <row r="66" spans="2:28" ht="15.75" customHeight="1" collapsed="1" thickBot="1" x14ac:dyDescent="0.45">
      <c r="B66" s="34"/>
      <c r="C66" s="34"/>
      <c r="D66" s="35"/>
      <c r="E66" s="13" t="str">
        <f>IFERROR(IF(D66&lt;&gt;"",IF(ISBLANK(DGS_UATR_standard[[#This Row],[Date d''entrée]]),DATEDIF(D66,#REF!,"y"),DATEDIF(D66,O66,"y")),""),0)</f>
        <v/>
      </c>
      <c r="F66" s="38"/>
      <c r="G66" s="34"/>
      <c r="H66" s="38"/>
      <c r="I66" s="39"/>
      <c r="J66" s="39"/>
      <c r="K66" s="39"/>
      <c r="L66" s="34"/>
      <c r="M66" s="34"/>
      <c r="N66" s="38"/>
      <c r="O66" s="35"/>
      <c r="P66" s="35"/>
      <c r="Q66" s="4" t="str">
        <f t="shared" si="0"/>
        <v/>
      </c>
      <c r="R66" s="95"/>
      <c r="S66" s="46"/>
      <c r="T66" s="57"/>
      <c r="U66" s="58"/>
      <c r="V66" s="53"/>
      <c r="X66" s="15"/>
      <c r="Y66" s="15"/>
      <c r="Z66" s="15"/>
      <c r="AA66" s="15"/>
      <c r="AB66" s="15"/>
    </row>
    <row r="67" spans="2:28" x14ac:dyDescent="0.3">
      <c r="B67" s="16"/>
      <c r="C67" s="16"/>
      <c r="D67" s="17"/>
      <c r="E67" s="17"/>
      <c r="F67" s="17"/>
      <c r="G67" s="16"/>
      <c r="H67" s="17"/>
      <c r="I67" s="17"/>
      <c r="J67" s="17"/>
      <c r="K67" s="17"/>
      <c r="L67" s="16"/>
      <c r="M67" s="16"/>
      <c r="N67" s="16"/>
      <c r="O67" s="16"/>
      <c r="P67" s="16"/>
      <c r="Q67" s="16"/>
      <c r="R67" s="96"/>
      <c r="S67" s="17"/>
      <c r="T67" s="17"/>
      <c r="U67" s="17"/>
      <c r="V67" s="16"/>
    </row>
    <row r="68" spans="2:28" x14ac:dyDescent="0.3">
      <c r="B68" s="16"/>
      <c r="C68" s="16"/>
      <c r="D68" s="18" t="s">
        <v>10</v>
      </c>
      <c r="E68" s="19">
        <f>IFERROR(AVERAGE(DGS_UATR_standard[Age à l''admission]),0)</f>
        <v>0</v>
      </c>
      <c r="F68" s="17"/>
      <c r="G68" s="16"/>
      <c r="H68" s="17"/>
      <c r="I68" s="17"/>
      <c r="J68" s="17"/>
      <c r="K68" s="17"/>
      <c r="L68" s="20"/>
      <c r="M68" s="20" t="s">
        <v>37</v>
      </c>
      <c r="N68" s="21">
        <f>IFERROR(AVERAGE(DGS_UATR_standard[[ Degré PLEX]]),0)</f>
        <v>0</v>
      </c>
      <c r="O68" s="16"/>
      <c r="P68" s="18" t="s">
        <v>14</v>
      </c>
      <c r="Q68" s="22">
        <f>IFERROR(AVERAGE(DGS_UATR_standard[Durée (jours)]),0)</f>
        <v>0</v>
      </c>
      <c r="R68" s="96" t="s">
        <v>98</v>
      </c>
      <c r="S68" s="17">
        <f>COUNTIF(DGS_UATR_standard[Transformation
en long séjour (2)],"oui")</f>
        <v>0</v>
      </c>
      <c r="T68" s="17"/>
      <c r="U68" s="17"/>
      <c r="V68" s="16"/>
    </row>
    <row r="69" spans="2:28" x14ac:dyDescent="0.3"/>
    <row r="70" spans="2:28" ht="16.2" thickBot="1" x14ac:dyDescent="0.35">
      <c r="K70" s="5"/>
    </row>
    <row r="71" spans="2:28" x14ac:dyDescent="0.3">
      <c r="D71" s="23" t="s">
        <v>26</v>
      </c>
      <c r="E71" s="24" t="s">
        <v>25</v>
      </c>
      <c r="F71" s="26"/>
      <c r="G71" s="108" t="s">
        <v>112</v>
      </c>
      <c r="H71" s="109"/>
      <c r="I71" s="63">
        <f>COUNTA(Refus_annulation[NOM])+I72</f>
        <v>0</v>
      </c>
      <c r="K71" s="27"/>
      <c r="L71" s="28"/>
      <c r="M71" s="23" t="s">
        <v>26</v>
      </c>
      <c r="N71" s="24" t="s">
        <v>25</v>
      </c>
      <c r="O71" s="27"/>
      <c r="P71" s="23" t="s">
        <v>26</v>
      </c>
      <c r="Q71" s="24">
        <f>SUM(DGS_UATR_standard[Durée (jours)])</f>
        <v>0</v>
      </c>
    </row>
    <row r="72" spans="2:28" x14ac:dyDescent="0.3">
      <c r="D72" s="25" t="s">
        <v>27</v>
      </c>
      <c r="E72" s="29">
        <f>IFERROR(AVERAGE(DGS_UATR_standard[Age à l''admission]),0)</f>
        <v>0</v>
      </c>
      <c r="F72" s="26"/>
      <c r="G72" s="110" t="s">
        <v>97</v>
      </c>
      <c r="H72" s="111"/>
      <c r="I72" s="42">
        <f>COUNTA(DGS_UATR_standard[Prénom])</f>
        <v>0</v>
      </c>
      <c r="K72" s="27"/>
      <c r="L72" s="28"/>
      <c r="M72" s="25" t="s">
        <v>27</v>
      </c>
      <c r="N72" s="29">
        <f>IFERROR(AVERAGE(DGS_UATR_standard[[ Degré PLEX]]),0)</f>
        <v>0</v>
      </c>
      <c r="O72" s="27"/>
      <c r="P72" s="25" t="s">
        <v>27</v>
      </c>
      <c r="Q72" s="29">
        <f>IFERROR(AVERAGE(DGS_UATR_standard[Durée (jours)]),0)</f>
        <v>0</v>
      </c>
    </row>
    <row r="73" spans="2:28" x14ac:dyDescent="0.3">
      <c r="D73" s="25" t="s">
        <v>28</v>
      </c>
      <c r="E73" s="29">
        <f>IFERROR(MEDIAN(DGS_UATR_standard[Age à l''admission]),0)</f>
        <v>0</v>
      </c>
      <c r="F73" s="26"/>
      <c r="G73" s="110" t="s">
        <v>95</v>
      </c>
      <c r="H73" s="111"/>
      <c r="I73" s="42">
        <f>COUNTIF(Refus_annulation[Motif(3) de refus ou d''annulation du séjour ],"Annulation du résident ")</f>
        <v>0</v>
      </c>
      <c r="K73" s="27"/>
      <c r="L73" s="28"/>
      <c r="M73" s="25" t="s">
        <v>28</v>
      </c>
      <c r="N73" s="29">
        <f>IFERROR(MEDIAN(DGS_UATR_standard[[ Degré PLEX]]),0)</f>
        <v>0</v>
      </c>
      <c r="O73" s="27"/>
      <c r="P73" s="25" t="s">
        <v>28</v>
      </c>
      <c r="Q73" s="29">
        <f>IFERROR(MEDIAN(DGS_UATR_standard[Durée (jours)]),0)</f>
        <v>0</v>
      </c>
      <c r="S73" s="41"/>
    </row>
    <row r="74" spans="2:28" x14ac:dyDescent="0.3">
      <c r="D74" s="25" t="s">
        <v>29</v>
      </c>
      <c r="E74" s="29">
        <f>MIN(DGS_UATR_standard[Age à l''admission])</f>
        <v>0</v>
      </c>
      <c r="F74" s="26"/>
      <c r="G74" s="112" t="s">
        <v>96</v>
      </c>
      <c r="H74" s="113"/>
      <c r="I74" s="116">
        <f>IFERROR(I72/I71,0)</f>
        <v>0</v>
      </c>
      <c r="K74" s="26"/>
      <c r="L74" s="28"/>
      <c r="M74" s="25" t="s">
        <v>29</v>
      </c>
      <c r="N74" s="29">
        <f>MIN(DGS_UATR_standard[[ Degré PLEX]])</f>
        <v>0</v>
      </c>
      <c r="O74" s="27"/>
      <c r="P74" s="25" t="s">
        <v>29</v>
      </c>
      <c r="Q74" s="29">
        <f>MIN(DGS_UATR_standard[Durée (jours)])</f>
        <v>0</v>
      </c>
      <c r="S74" s="41"/>
    </row>
    <row r="75" spans="2:28" ht="16.2" thickBot="1" x14ac:dyDescent="0.35">
      <c r="D75" s="30" t="s">
        <v>30</v>
      </c>
      <c r="E75" s="31">
        <f>MAX(DGS_UATR_standard[Age à l''admission])</f>
        <v>0</v>
      </c>
      <c r="F75" s="26"/>
      <c r="G75" s="114"/>
      <c r="H75" s="115"/>
      <c r="I75" s="117"/>
      <c r="J75" s="26"/>
      <c r="K75" s="26"/>
      <c r="L75" s="28"/>
      <c r="M75" s="30" t="s">
        <v>30</v>
      </c>
      <c r="N75" s="31">
        <f>MAX(DGS_UATR_standard[[ Degré PLEX]])</f>
        <v>0</v>
      </c>
      <c r="O75" s="27"/>
      <c r="P75" s="30" t="s">
        <v>30</v>
      </c>
      <c r="Q75" s="31">
        <f>MAX(DGS_UATR_standard[Durée (jours)])</f>
        <v>0</v>
      </c>
      <c r="S75" s="41"/>
    </row>
    <row r="76" spans="2:28" x14ac:dyDescent="0.3">
      <c r="P76" s="6"/>
      <c r="Q76" s="6"/>
    </row>
    <row r="77" spans="2:28" x14ac:dyDescent="0.3">
      <c r="P77" s="6"/>
      <c r="Q77" s="6"/>
    </row>
    <row r="78" spans="2:28" x14ac:dyDescent="0.3">
      <c r="P78" s="6"/>
      <c r="Q78" s="6"/>
    </row>
    <row r="79" spans="2:28" ht="30.75" customHeight="1" x14ac:dyDescent="0.3">
      <c r="B79" s="103" t="s">
        <v>106</v>
      </c>
      <c r="C79" s="104"/>
      <c r="D79" s="104"/>
      <c r="E79" s="104"/>
      <c r="F79" s="104"/>
      <c r="G79" s="104"/>
      <c r="H79" s="105"/>
      <c r="P79" s="6"/>
      <c r="Q79" s="6"/>
    </row>
    <row r="80" spans="2:28" ht="16.2" thickBot="1" x14ac:dyDescent="0.35">
      <c r="P80" s="6"/>
      <c r="Q80" s="6"/>
    </row>
    <row r="81" spans="2:21" ht="49.2" thickBot="1" x14ac:dyDescent="0.35">
      <c r="B81" s="59" t="s">
        <v>103</v>
      </c>
      <c r="C81" s="59" t="s">
        <v>104</v>
      </c>
      <c r="D81" s="59" t="s">
        <v>1</v>
      </c>
      <c r="E81" s="59" t="s">
        <v>2</v>
      </c>
      <c r="F81" s="60" t="s">
        <v>105</v>
      </c>
      <c r="G81" s="60" t="s">
        <v>114</v>
      </c>
      <c r="H81" s="59" t="s">
        <v>111</v>
      </c>
      <c r="I81" s="10" t="s">
        <v>211</v>
      </c>
      <c r="K81" s="5"/>
      <c r="O81" s="6"/>
      <c r="P81" s="6"/>
      <c r="Q81" s="6"/>
      <c r="U81" s="5"/>
    </row>
    <row r="82" spans="2:21" x14ac:dyDescent="0.3">
      <c r="B82" s="62"/>
      <c r="C82" s="62"/>
      <c r="D82" s="62"/>
      <c r="E82" s="61"/>
      <c r="F82" s="61"/>
      <c r="G82" s="75"/>
      <c r="H82" s="62"/>
      <c r="I82" s="62"/>
      <c r="K82" s="5"/>
      <c r="O82" s="6"/>
      <c r="P82" s="6"/>
      <c r="Q82" s="6"/>
      <c r="U82" s="5"/>
    </row>
    <row r="83" spans="2:21" x14ac:dyDescent="0.3">
      <c r="B83" s="34"/>
      <c r="C83" s="34"/>
      <c r="D83" s="38"/>
      <c r="E83" s="38"/>
      <c r="F83" s="38"/>
      <c r="G83" s="35"/>
      <c r="H83" s="62"/>
      <c r="I83" s="62"/>
      <c r="P83" s="6"/>
      <c r="Q83" s="6"/>
    </row>
    <row r="84" spans="2:21" x14ac:dyDescent="0.3">
      <c r="B84" s="34"/>
      <c r="C84" s="34"/>
      <c r="D84" s="38"/>
      <c r="E84" s="38"/>
      <c r="F84" s="38"/>
      <c r="G84" s="35"/>
      <c r="H84" s="62"/>
      <c r="I84" s="62"/>
      <c r="P84" s="6"/>
      <c r="Q84" s="6"/>
    </row>
    <row r="85" spans="2:21" x14ac:dyDescent="0.3">
      <c r="B85" s="34"/>
      <c r="C85" s="34"/>
      <c r="D85" s="38"/>
      <c r="E85" s="38"/>
      <c r="F85" s="38"/>
      <c r="G85" s="35"/>
      <c r="H85" s="62"/>
      <c r="I85" s="62"/>
      <c r="P85" s="6"/>
      <c r="Q85" s="6"/>
    </row>
    <row r="86" spans="2:21" x14ac:dyDescent="0.3">
      <c r="B86" s="34"/>
      <c r="C86" s="34"/>
      <c r="D86" s="38"/>
      <c r="E86" s="38"/>
      <c r="F86" s="38"/>
      <c r="G86" s="35"/>
      <c r="H86" s="62"/>
      <c r="I86" s="62"/>
      <c r="P86" s="6"/>
      <c r="Q86" s="6"/>
    </row>
    <row r="87" spans="2:21" x14ac:dyDescent="0.3">
      <c r="B87" s="34"/>
      <c r="C87" s="34"/>
      <c r="D87" s="38"/>
      <c r="E87" s="38"/>
      <c r="F87" s="38"/>
      <c r="G87" s="35"/>
      <c r="H87" s="62"/>
      <c r="I87" s="62"/>
      <c r="P87" s="6"/>
      <c r="Q87" s="6"/>
    </row>
    <row r="88" spans="2:21" x14ac:dyDescent="0.3">
      <c r="B88" s="34"/>
      <c r="C88" s="34"/>
      <c r="D88" s="38"/>
      <c r="E88" s="38"/>
      <c r="F88" s="38"/>
      <c r="G88" s="35"/>
      <c r="H88" s="62"/>
      <c r="I88" s="62"/>
      <c r="P88" s="6"/>
      <c r="Q88" s="6"/>
    </row>
    <row r="89" spans="2:21" x14ac:dyDescent="0.3">
      <c r="B89" s="34"/>
      <c r="C89" s="34"/>
      <c r="D89" s="38"/>
      <c r="E89" s="38"/>
      <c r="F89" s="38"/>
      <c r="G89" s="35"/>
      <c r="H89" s="62"/>
      <c r="I89" s="62"/>
      <c r="P89" s="6"/>
      <c r="Q89" s="6"/>
    </row>
    <row r="90" spans="2:21" x14ac:dyDescent="0.3">
      <c r="B90" s="34"/>
      <c r="C90" s="34"/>
      <c r="D90" s="38"/>
      <c r="E90" s="38"/>
      <c r="F90" s="38"/>
      <c r="G90" s="35"/>
      <c r="H90" s="62"/>
      <c r="I90" s="62"/>
      <c r="P90" s="6"/>
      <c r="Q90" s="6"/>
    </row>
    <row r="91" spans="2:21" x14ac:dyDescent="0.3">
      <c r="B91" s="34"/>
      <c r="C91" s="34"/>
      <c r="D91" s="38"/>
      <c r="E91" s="38"/>
      <c r="F91" s="38"/>
      <c r="G91" s="35"/>
      <c r="H91" s="62"/>
      <c r="I91" s="62"/>
      <c r="P91" s="6"/>
      <c r="Q91" s="6"/>
    </row>
    <row r="92" spans="2:21" x14ac:dyDescent="0.3">
      <c r="B92" s="34"/>
      <c r="C92" s="34"/>
      <c r="D92" s="38"/>
      <c r="E92" s="38"/>
      <c r="F92" s="38"/>
      <c r="G92" s="35"/>
      <c r="H92" s="62"/>
      <c r="I92" s="62"/>
      <c r="P92" s="6"/>
      <c r="Q92" s="6"/>
    </row>
    <row r="93" spans="2:21" x14ac:dyDescent="0.3">
      <c r="B93" s="34"/>
      <c r="C93" s="34"/>
      <c r="D93" s="38"/>
      <c r="E93" s="38"/>
      <c r="F93" s="38"/>
      <c r="G93" s="35"/>
      <c r="H93" s="62"/>
      <c r="I93" s="62"/>
      <c r="P93" s="6"/>
      <c r="Q93" s="6"/>
    </row>
    <row r="94" spans="2:21" x14ac:dyDescent="0.3">
      <c r="B94" s="34"/>
      <c r="C94" s="34"/>
      <c r="D94" s="38"/>
      <c r="E94" s="38"/>
      <c r="F94" s="38"/>
      <c r="G94" s="35"/>
      <c r="H94" s="62"/>
      <c r="I94" s="62"/>
      <c r="P94" s="6"/>
      <c r="Q94" s="6"/>
    </row>
    <row r="95" spans="2:21" x14ac:dyDescent="0.3">
      <c r="B95" s="34"/>
      <c r="C95" s="34"/>
      <c r="D95" s="38"/>
      <c r="E95" s="38"/>
      <c r="F95" s="38"/>
      <c r="G95" s="35"/>
      <c r="H95" s="62"/>
      <c r="I95" s="62"/>
      <c r="P95" s="6"/>
      <c r="Q95" s="6"/>
    </row>
    <row r="96" spans="2:21" x14ac:dyDescent="0.3">
      <c r="B96" s="34"/>
      <c r="C96" s="34"/>
      <c r="D96" s="38"/>
      <c r="E96" s="38"/>
      <c r="F96" s="38"/>
      <c r="G96" s="35"/>
      <c r="H96" s="62"/>
      <c r="I96" s="62"/>
      <c r="P96" s="6"/>
      <c r="Q96" s="6"/>
    </row>
    <row r="97" spans="2:17" hidden="1" outlineLevel="1" x14ac:dyDescent="0.3">
      <c r="B97" s="34"/>
      <c r="C97" s="34"/>
      <c r="D97" s="38"/>
      <c r="E97" s="38"/>
      <c r="F97" s="38"/>
      <c r="G97" s="35"/>
      <c r="H97" s="62"/>
      <c r="I97" s="62"/>
      <c r="P97" s="6"/>
      <c r="Q97" s="6"/>
    </row>
    <row r="98" spans="2:17" hidden="1" outlineLevel="1" x14ac:dyDescent="0.3">
      <c r="B98" s="34"/>
      <c r="C98" s="34"/>
      <c r="D98" s="38"/>
      <c r="E98" s="38"/>
      <c r="F98" s="38"/>
      <c r="G98" s="35"/>
      <c r="H98" s="62"/>
      <c r="I98" s="62"/>
      <c r="P98" s="6"/>
      <c r="Q98" s="6"/>
    </row>
    <row r="99" spans="2:17" hidden="1" outlineLevel="1" x14ac:dyDescent="0.3">
      <c r="B99" s="34"/>
      <c r="C99" s="34"/>
      <c r="D99" s="38"/>
      <c r="E99" s="38"/>
      <c r="F99" s="38"/>
      <c r="G99" s="35"/>
      <c r="H99" s="62"/>
      <c r="I99" s="62"/>
      <c r="P99" s="6"/>
      <c r="Q99" s="6"/>
    </row>
    <row r="100" spans="2:17" hidden="1" outlineLevel="1" x14ac:dyDescent="0.3">
      <c r="B100" s="34"/>
      <c r="C100" s="34"/>
      <c r="D100" s="38"/>
      <c r="E100" s="38"/>
      <c r="F100" s="38"/>
      <c r="G100" s="35"/>
      <c r="H100" s="62"/>
      <c r="I100" s="62"/>
      <c r="P100" s="6"/>
      <c r="Q100" s="6"/>
    </row>
    <row r="101" spans="2:17" hidden="1" outlineLevel="1" x14ac:dyDescent="0.3">
      <c r="B101" s="34"/>
      <c r="C101" s="34"/>
      <c r="D101" s="38"/>
      <c r="E101" s="38"/>
      <c r="F101" s="38"/>
      <c r="G101" s="35"/>
      <c r="H101" s="62"/>
      <c r="I101" s="62"/>
      <c r="P101" s="6"/>
      <c r="Q101" s="6"/>
    </row>
    <row r="102" spans="2:17" hidden="1" outlineLevel="1" x14ac:dyDescent="0.3">
      <c r="B102" s="34"/>
      <c r="C102" s="34"/>
      <c r="D102" s="38"/>
      <c r="E102" s="38"/>
      <c r="F102" s="38"/>
      <c r="G102" s="35"/>
      <c r="H102" s="62"/>
      <c r="I102" s="62"/>
      <c r="P102" s="6"/>
      <c r="Q102" s="6"/>
    </row>
    <row r="103" spans="2:17" hidden="1" outlineLevel="1" x14ac:dyDescent="0.3">
      <c r="B103" s="34"/>
      <c r="C103" s="34"/>
      <c r="D103" s="38"/>
      <c r="E103" s="38"/>
      <c r="F103" s="38"/>
      <c r="G103" s="35"/>
      <c r="H103" s="62"/>
      <c r="I103" s="62"/>
      <c r="P103" s="6"/>
      <c r="Q103" s="6"/>
    </row>
    <row r="104" spans="2:17" hidden="1" outlineLevel="1" x14ac:dyDescent="0.3">
      <c r="B104" s="34"/>
      <c r="C104" s="34"/>
      <c r="D104" s="38"/>
      <c r="E104" s="38"/>
      <c r="F104" s="38"/>
      <c r="G104" s="35"/>
      <c r="H104" s="62"/>
      <c r="I104" s="62"/>
      <c r="P104" s="6"/>
      <c r="Q104" s="6"/>
    </row>
    <row r="105" spans="2:17" hidden="1" outlineLevel="1" x14ac:dyDescent="0.3">
      <c r="B105" s="34"/>
      <c r="C105" s="34"/>
      <c r="D105" s="38"/>
      <c r="E105" s="38"/>
      <c r="F105" s="38"/>
      <c r="G105" s="35"/>
      <c r="H105" s="62"/>
      <c r="I105" s="62"/>
      <c r="P105" s="6"/>
      <c r="Q105" s="6"/>
    </row>
    <row r="106" spans="2:17" hidden="1" outlineLevel="1" x14ac:dyDescent="0.3">
      <c r="B106" s="34"/>
      <c r="C106" s="34"/>
      <c r="D106" s="38"/>
      <c r="E106" s="38"/>
      <c r="F106" s="38"/>
      <c r="G106" s="35"/>
      <c r="H106" s="62"/>
      <c r="I106" s="62"/>
      <c r="P106" s="6"/>
      <c r="Q106" s="6"/>
    </row>
    <row r="107" spans="2:17" hidden="1" outlineLevel="1" x14ac:dyDescent="0.3">
      <c r="B107" s="34"/>
      <c r="C107" s="34"/>
      <c r="D107" s="38"/>
      <c r="E107" s="38"/>
      <c r="F107" s="38"/>
      <c r="G107" s="35"/>
      <c r="H107" s="62"/>
      <c r="I107" s="62"/>
      <c r="P107" s="6"/>
      <c r="Q107" s="6"/>
    </row>
    <row r="108" spans="2:17" hidden="1" outlineLevel="1" x14ac:dyDescent="0.3">
      <c r="B108" s="34"/>
      <c r="C108" s="34"/>
      <c r="D108" s="38"/>
      <c r="E108" s="38"/>
      <c r="F108" s="38"/>
      <c r="G108" s="35"/>
      <c r="H108" s="62"/>
      <c r="I108" s="62"/>
      <c r="P108" s="6"/>
      <c r="Q108" s="6"/>
    </row>
    <row r="109" spans="2:17" hidden="1" outlineLevel="1" x14ac:dyDescent="0.3">
      <c r="B109" s="34"/>
      <c r="C109" s="34"/>
      <c r="D109" s="38"/>
      <c r="E109" s="38"/>
      <c r="F109" s="38"/>
      <c r="G109" s="35"/>
      <c r="H109" s="62"/>
      <c r="I109" s="62"/>
      <c r="P109" s="6"/>
      <c r="Q109" s="6"/>
    </row>
    <row r="110" spans="2:17" hidden="1" outlineLevel="1" x14ac:dyDescent="0.3">
      <c r="B110" s="34"/>
      <c r="C110" s="34"/>
      <c r="D110" s="38"/>
      <c r="E110" s="38"/>
      <c r="F110" s="38"/>
      <c r="G110" s="35"/>
      <c r="H110" s="62"/>
      <c r="I110" s="62"/>
      <c r="P110" s="6"/>
      <c r="Q110" s="6"/>
    </row>
    <row r="111" spans="2:17" hidden="1" outlineLevel="1" x14ac:dyDescent="0.3">
      <c r="B111" s="34"/>
      <c r="C111" s="34"/>
      <c r="D111" s="38"/>
      <c r="E111" s="38"/>
      <c r="F111" s="38"/>
      <c r="G111" s="35"/>
      <c r="H111" s="62"/>
      <c r="I111" s="62"/>
      <c r="P111" s="6"/>
      <c r="Q111" s="6"/>
    </row>
    <row r="112" spans="2:17" hidden="1" outlineLevel="1" x14ac:dyDescent="0.3">
      <c r="B112" s="34"/>
      <c r="C112" s="34"/>
      <c r="D112" s="38"/>
      <c r="E112" s="38"/>
      <c r="F112" s="38"/>
      <c r="G112" s="35"/>
      <c r="H112" s="62"/>
      <c r="I112" s="62"/>
      <c r="P112" s="6"/>
      <c r="Q112" s="6"/>
    </row>
    <row r="113" spans="2:17" hidden="1" outlineLevel="1" x14ac:dyDescent="0.3">
      <c r="B113" s="34"/>
      <c r="C113" s="34"/>
      <c r="D113" s="38"/>
      <c r="E113" s="38"/>
      <c r="F113" s="38"/>
      <c r="G113" s="35"/>
      <c r="H113" s="62"/>
      <c r="I113" s="62"/>
      <c r="P113" s="6"/>
      <c r="Q113" s="6"/>
    </row>
    <row r="114" spans="2:17" hidden="1" outlineLevel="1" x14ac:dyDescent="0.3">
      <c r="B114" s="34"/>
      <c r="C114" s="34"/>
      <c r="D114" s="38"/>
      <c r="E114" s="38"/>
      <c r="F114" s="38"/>
      <c r="G114" s="35"/>
      <c r="H114" s="62"/>
      <c r="I114" s="62"/>
      <c r="P114" s="6"/>
      <c r="Q114" s="6"/>
    </row>
    <row r="115" spans="2:17" hidden="1" outlineLevel="1" x14ac:dyDescent="0.3">
      <c r="B115" s="34"/>
      <c r="C115" s="34"/>
      <c r="D115" s="38"/>
      <c r="E115" s="38"/>
      <c r="F115" s="38"/>
      <c r="G115" s="35"/>
      <c r="H115" s="62"/>
      <c r="I115" s="62"/>
      <c r="P115" s="6"/>
      <c r="Q115" s="6"/>
    </row>
    <row r="116" spans="2:17" hidden="1" outlineLevel="1" x14ac:dyDescent="0.3">
      <c r="B116" s="34"/>
      <c r="C116" s="34"/>
      <c r="D116" s="38"/>
      <c r="E116" s="38"/>
      <c r="F116" s="38"/>
      <c r="G116" s="35"/>
      <c r="H116" s="62"/>
      <c r="I116" s="62"/>
      <c r="P116" s="6"/>
      <c r="Q116" s="6"/>
    </row>
    <row r="117" spans="2:17" hidden="1" outlineLevel="1" x14ac:dyDescent="0.3">
      <c r="B117" s="34"/>
      <c r="C117" s="34"/>
      <c r="D117" s="38"/>
      <c r="E117" s="38"/>
      <c r="F117" s="38"/>
      <c r="G117" s="35"/>
      <c r="H117" s="62"/>
      <c r="I117" s="62"/>
      <c r="P117" s="6"/>
      <c r="Q117" s="6"/>
    </row>
    <row r="118" spans="2:17" hidden="1" outlineLevel="1" x14ac:dyDescent="0.3">
      <c r="B118" s="34"/>
      <c r="C118" s="34"/>
      <c r="D118" s="38"/>
      <c r="E118" s="38"/>
      <c r="F118" s="38"/>
      <c r="G118" s="35"/>
      <c r="H118" s="62"/>
      <c r="I118" s="62"/>
      <c r="P118" s="6"/>
      <c r="Q118" s="6"/>
    </row>
    <row r="119" spans="2:17" hidden="1" outlineLevel="1" x14ac:dyDescent="0.3">
      <c r="B119" s="34"/>
      <c r="C119" s="34"/>
      <c r="D119" s="38"/>
      <c r="E119" s="38"/>
      <c r="F119" s="38"/>
      <c r="G119" s="35"/>
      <c r="H119" s="62"/>
      <c r="I119" s="62"/>
      <c r="P119" s="6"/>
      <c r="Q119" s="6"/>
    </row>
    <row r="120" spans="2:17" hidden="1" outlineLevel="1" x14ac:dyDescent="0.3">
      <c r="B120" s="34"/>
      <c r="C120" s="34"/>
      <c r="D120" s="38"/>
      <c r="E120" s="38"/>
      <c r="F120" s="38"/>
      <c r="G120" s="35"/>
      <c r="H120" s="62"/>
      <c r="I120" s="62"/>
      <c r="P120" s="6"/>
      <c r="Q120" s="6"/>
    </row>
    <row r="121" spans="2:17" collapsed="1" x14ac:dyDescent="0.3">
      <c r="B121" s="34"/>
      <c r="C121" s="34"/>
      <c r="D121" s="38"/>
      <c r="E121" s="38"/>
      <c r="F121" s="38"/>
      <c r="G121" s="35"/>
      <c r="H121" s="62"/>
      <c r="I121" s="62"/>
      <c r="P121" s="6"/>
      <c r="Q121" s="6"/>
    </row>
    <row r="122" spans="2:17" x14ac:dyDescent="0.3">
      <c r="P122" s="6"/>
      <c r="Q122" s="6"/>
    </row>
    <row r="123" spans="2:17" x14ac:dyDescent="0.3"/>
    <row r="124" spans="2:17" ht="17.399999999999999" x14ac:dyDescent="0.3">
      <c r="B124" s="40" t="s">
        <v>109</v>
      </c>
    </row>
    <row r="125" spans="2:17" ht="17.399999999999999" x14ac:dyDescent="0.3">
      <c r="B125" s="40" t="s">
        <v>110</v>
      </c>
    </row>
    <row r="126" spans="2:17" ht="17.399999999999999" x14ac:dyDescent="0.3">
      <c r="B126" s="40" t="s">
        <v>115</v>
      </c>
    </row>
    <row r="127" spans="2:17" x14ac:dyDescent="0.3"/>
    <row r="128" spans="2:17" x14ac:dyDescent="0.3"/>
    <row r="129" x14ac:dyDescent="0.3"/>
  </sheetData>
  <sheetProtection algorithmName="SHA-512" hashValue="OUfFP+uJcdAamLIVa2fH5R7fWM0qRikk0bYg7MleGb2ZlkmV+qp6oqUyvO0jPmZ9z0wn6HOvOLcaNF/M+qEBwA==" saltValue="SMuKaqTmue+HyDlqVaIPlQ==" spinCount="100000" sheet="1" objects="1" scenarios="1"/>
  <mergeCells count="8">
    <mergeCell ref="B79:H79"/>
    <mergeCell ref="T7:U7"/>
    <mergeCell ref="G71:H71"/>
    <mergeCell ref="G72:H72"/>
    <mergeCell ref="G73:H73"/>
    <mergeCell ref="G74:H75"/>
    <mergeCell ref="I74:I75"/>
    <mergeCell ref="O7:Q7"/>
  </mergeCells>
  <dataValidations count="9">
    <dataValidation type="list" allowBlank="1" showInputMessage="1" showErrorMessage="1" sqref="V9:V66 K9:K66">
      <formula1>"oui,non"</formula1>
    </dataValidation>
    <dataValidation type="list" allowBlank="1" showInputMessage="1" showErrorMessage="1" sqref="F9:F66">
      <formula1>"Féminin,Masculin"</formula1>
    </dataValidation>
    <dataValidation type="list" allowBlank="1" showInputMessage="1" showErrorMessage="1" sqref="G9:G66 D82:D121">
      <formula1>"Bénéficiaire, Proche aidant, Médecin, HUG"</formula1>
    </dataValidation>
    <dataValidation type="list" allowBlank="1" showInputMessage="1" showErrorMessage="1" sqref="L9:L66">
      <formula1>"Envisager la vie en EMS, Revenir à domicile avec soutien"</formula1>
    </dataValidation>
    <dataValidation type="list" allowBlank="1" showInputMessage="1" showErrorMessage="1" sqref="J9:J66">
      <formula1>"Urgence (jour même), Rapide (moins de 7 jours à jour même), Electif (7 jours ou plus)"</formula1>
    </dataValidation>
    <dataValidation type="list" allowBlank="1" showInputMessage="1" showErrorMessage="1" sqref="M9:M66 F82:F121">
      <formula1>"Hospitalisation proche aidant, Absence proche aidant, Besoin répit proche aidant, Besoin répit bénéficiaire, Travaux logement, Sortie hospitalisation, Logement momentanément inhabitable"</formula1>
    </dataValidation>
    <dataValidation type="list" allowBlank="1" showInputMessage="1" showErrorMessage="1" sqref="S9:S66">
      <formula1>"Oui,Non"</formula1>
    </dataValidation>
    <dataValidation type="date" operator="greaterThan" allowBlank="1" showInputMessage="1" showErrorMessage="1" errorTitle="Format incorrect" error="Saisir uniquement la date d'entrée souhaitée._x000a_Seul le format date jj.mm.aaaa est autorisé." sqref="G82:G121">
      <formula1>1</formula1>
    </dataValidation>
    <dataValidation type="whole" allowBlank="1" showInputMessage="1" showErrorMessage="1" errorTitle="Erreur de saisie" error="Seul le code postal doit être saisie._x000a__x000a_   Faux : 1208 Genève_x000a_   Juste : 1208" sqref="I9:I66">
      <formula1>0</formula1>
      <formula2>100000000000</formula2>
    </dataValidation>
  </dataValidations>
  <pageMargins left="0.15748031496062992" right="0.15748031496062992" top="0.51181102362204722" bottom="0.31496062992125984" header="0.15748031496062992" footer="0.15748031496062992"/>
  <pageSetup paperSize="8" scale="43" orientation="landscape" r:id="rId1"/>
  <headerFooter>
    <oddHeader>&amp;LREPUBLIQUE ET CANTON DE GENEVE
Département de la sécurité, de l'emploi et de la santé
Direction générale de la santé
Service du réseau de soins&amp;R&amp;D</oddHeader>
    <oddFooter>&amp;L&amp;Z&amp;F ; onglet : &amp;A&amp;R&amp;P/&amp;N</oddFooter>
  </headerFooter>
  <ignoredErrors>
    <ignoredError sqref="E65:E66 E9:E35" calculatedColumn="1"/>
  </ignoredErrors>
  <tableParts count="4">
    <tablePart r:id="rId2"/>
    <tablePart r:id="rId3"/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Ref!$W$2:$W$16</xm:f>
          </x14:formula1>
          <xm:sqref>E82:E121</xm:sqref>
        </x14:dataValidation>
        <x14:dataValidation type="date" allowBlank="1" showInputMessage="1" showErrorMessage="1" errorTitle="Erreur de période" error="Afin d'éviter les chevauchement de période, la date d'entrée/de sortie doit correspondre au premier/dernier jour de la période sous revue._x000a__x000a_">
          <x14:formula1>
            <xm:f>Paramètres!$D$6</xm:f>
          </x14:formula1>
          <x14:formula2>
            <xm:f>Paramètres!$F$6</xm:f>
          </x14:formula2>
          <xm:sqref>O9:P66</xm:sqref>
        </x14:dataValidation>
        <x14:dataValidation type="list" allowBlank="1" showInputMessage="1" showErrorMessage="1">
          <x14:formula1>
            <xm:f>Ref!$U$2:$U$16</xm:f>
          </x14:formula1>
          <xm:sqref>H9:H66</xm:sqref>
        </x14:dataValidation>
        <x14:dataValidation type="list" allowBlank="1" showInputMessage="1" showErrorMessage="1">
          <x14:formula1>
            <xm:f>Ref!$AA$2:$AA$8</xm:f>
          </x14:formula1>
          <xm:sqref>H82:H121</xm:sqref>
        </x14:dataValidation>
        <x14:dataValidation type="list" allowBlank="1" showInputMessage="1" showErrorMessage="1">
          <x14:formula1>
            <xm:f>Ref!$AB$2:$AB$4</xm:f>
          </x14:formula1>
          <xm:sqref>I82:I121</xm:sqref>
        </x14:dataValidation>
        <x14:dataValidation type="list" allowBlank="1" showInputMessage="1" showErrorMessage="1">
          <x14:formula1>
            <xm:f>Ref!$V$2:$V$19</xm:f>
          </x14:formula1>
          <xm:sqref>R9:R66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AI106"/>
  <sheetViews>
    <sheetView showGridLines="0" zoomScale="70" zoomScaleNormal="70" workbookViewId="0">
      <selection activeCell="R9" sqref="R9"/>
    </sheetView>
  </sheetViews>
  <sheetFormatPr baseColWidth="10" defaultColWidth="0" defaultRowHeight="15.6" zeroHeight="1" outlineLevelRow="1" x14ac:dyDescent="0.3"/>
  <cols>
    <col min="1" max="1" width="4.59765625" style="5" customWidth="1"/>
    <col min="2" max="3" width="23.5" style="5" customWidth="1"/>
    <col min="4" max="4" width="25.09765625" style="6" bestFit="1" customWidth="1"/>
    <col min="5" max="5" width="17.59765625" style="6" customWidth="1"/>
    <col min="6" max="6" width="11" style="6" customWidth="1"/>
    <col min="7" max="7" width="17.09765625" style="5" bestFit="1" customWidth="1"/>
    <col min="8" max="8" width="23.19921875" style="6" bestFit="1" customWidth="1"/>
    <col min="9" max="9" width="24.5" style="6" customWidth="1"/>
    <col min="10" max="10" width="19.09765625" style="6" customWidth="1"/>
    <col min="11" max="11" width="18.5" style="6" customWidth="1"/>
    <col min="12" max="12" width="29.69921875" style="5" customWidth="1"/>
    <col min="13" max="13" width="25.09765625" style="5" customWidth="1"/>
    <col min="14" max="14" width="16" style="5" customWidth="1"/>
    <col min="15" max="15" width="14.69921875" style="5" customWidth="1"/>
    <col min="16" max="16" width="15" style="5" customWidth="1"/>
    <col min="17" max="17" width="14.19921875" style="5" customWidth="1"/>
    <col min="18" max="19" width="21" style="6" customWidth="1"/>
    <col min="20" max="20" width="13.5" style="6" customWidth="1"/>
    <col min="21" max="21" width="10.8984375" style="6" customWidth="1"/>
    <col min="22" max="22" width="37.69921875" style="5" customWidth="1"/>
    <col min="23" max="23" width="31.19921875" style="5" customWidth="1"/>
    <col min="24" max="24" width="2" style="5" customWidth="1"/>
    <col min="25" max="25" width="11" style="5" customWidth="1"/>
    <col min="26" max="26" width="11" style="5" hidden="1" customWidth="1"/>
    <col min="27" max="35" width="0" style="5" hidden="1" customWidth="1"/>
    <col min="36" max="16384" width="11" style="5" hidden="1"/>
  </cols>
  <sheetData>
    <row r="1" spans="2:33" ht="9.75" customHeight="1" x14ac:dyDescent="0.3"/>
    <row r="2" spans="2:33" ht="30.75" customHeight="1" x14ac:dyDescent="0.3">
      <c r="B2" s="7" t="s">
        <v>34</v>
      </c>
      <c r="C2" s="43" t="s">
        <v>99</v>
      </c>
    </row>
    <row r="3" spans="2:33" ht="9.75" customHeight="1" x14ac:dyDescent="0.3">
      <c r="C3" s="6"/>
    </row>
    <row r="4" spans="2:33" x14ac:dyDescent="0.3">
      <c r="B4" s="8" t="s">
        <v>35</v>
      </c>
      <c r="C4" s="78" t="str">
        <f>Paramètres!$C$2</f>
        <v>AMITIE</v>
      </c>
    </row>
    <row r="5" spans="2:33" ht="9.75" customHeight="1" x14ac:dyDescent="0.3"/>
    <row r="6" spans="2:33" ht="16.2" thickBot="1" x14ac:dyDescent="0.35">
      <c r="B6" s="9" t="s">
        <v>36</v>
      </c>
      <c r="C6" s="74" t="str">
        <f>Paramètres!$C$4</f>
        <v>T1 2025</v>
      </c>
    </row>
    <row r="7" spans="2:33" ht="31.5" customHeight="1" thickBot="1" x14ac:dyDescent="0.35">
      <c r="O7" s="118" t="s">
        <v>113</v>
      </c>
      <c r="P7" s="119"/>
      <c r="Q7" s="120"/>
      <c r="T7" s="106" t="s">
        <v>101</v>
      </c>
      <c r="U7" s="107"/>
      <c r="W7" s="44" t="s">
        <v>102</v>
      </c>
    </row>
    <row r="8" spans="2:33" ht="33.6" thickBot="1" x14ac:dyDescent="0.35">
      <c r="B8" s="10" t="s">
        <v>103</v>
      </c>
      <c r="C8" s="10" t="s">
        <v>104</v>
      </c>
      <c r="D8" s="10" t="s">
        <v>0</v>
      </c>
      <c r="E8" s="10" t="s">
        <v>6</v>
      </c>
      <c r="F8" s="10" t="s">
        <v>15</v>
      </c>
      <c r="G8" s="10" t="s">
        <v>1</v>
      </c>
      <c r="H8" s="10" t="s">
        <v>2</v>
      </c>
      <c r="I8" s="10" t="s">
        <v>16</v>
      </c>
      <c r="J8" s="10" t="s">
        <v>11</v>
      </c>
      <c r="K8" s="68" t="s">
        <v>7</v>
      </c>
      <c r="L8" s="10" t="s">
        <v>19</v>
      </c>
      <c r="M8" s="10" t="s">
        <v>13</v>
      </c>
      <c r="N8" s="10" t="s">
        <v>38</v>
      </c>
      <c r="O8" s="10" t="s">
        <v>18</v>
      </c>
      <c r="P8" s="10" t="s">
        <v>17</v>
      </c>
      <c r="Q8" s="10" t="s">
        <v>4</v>
      </c>
      <c r="R8" s="10" t="s">
        <v>3</v>
      </c>
      <c r="S8" s="10" t="s">
        <v>108</v>
      </c>
      <c r="T8" s="47" t="s">
        <v>5</v>
      </c>
      <c r="U8" s="10" t="s">
        <v>8</v>
      </c>
      <c r="V8" s="68" t="s">
        <v>116</v>
      </c>
      <c r="W8" s="10" t="s">
        <v>24</v>
      </c>
    </row>
    <row r="9" spans="2:33" ht="15.75" customHeight="1" x14ac:dyDescent="0.4">
      <c r="B9" s="32"/>
      <c r="C9" s="32"/>
      <c r="D9" s="33"/>
      <c r="E9" s="11" t="str">
        <f>IF(D9&lt;&gt;"",DATEDIF(D9,O9,"y"),"")</f>
        <v/>
      </c>
      <c r="F9" s="36"/>
      <c r="G9" s="32"/>
      <c r="H9" s="36"/>
      <c r="I9" s="37"/>
      <c r="J9" s="37"/>
      <c r="K9" s="37"/>
      <c r="L9" s="32"/>
      <c r="M9" s="32"/>
      <c r="N9" s="36"/>
      <c r="O9" s="33"/>
      <c r="P9" s="33"/>
      <c r="Q9" s="4" t="str">
        <f>IF(O9&lt;&gt;"",DATEDIF(O9,P9,"d")+1,"")</f>
        <v/>
      </c>
      <c r="R9" s="36"/>
      <c r="S9" s="36"/>
      <c r="T9" s="48"/>
      <c r="U9" s="54"/>
      <c r="V9" s="33"/>
      <c r="W9" s="32"/>
      <c r="Z9" s="12"/>
      <c r="AA9" s="12"/>
      <c r="AB9" s="12"/>
      <c r="AC9" s="12"/>
      <c r="AD9" s="12"/>
      <c r="AE9" s="12"/>
      <c r="AF9" s="12"/>
    </row>
    <row r="10" spans="2:33" ht="15.75" customHeight="1" x14ac:dyDescent="0.4">
      <c r="B10" s="34"/>
      <c r="C10" s="34"/>
      <c r="D10" s="35"/>
      <c r="E10" s="13" t="str">
        <f t="shared" ref="E10:E66" si="0">IF(D10&lt;&gt;"",DATEDIF(D10,O10,"y"),"")</f>
        <v/>
      </c>
      <c r="F10" s="38"/>
      <c r="G10" s="34"/>
      <c r="H10" s="38"/>
      <c r="I10" s="39"/>
      <c r="J10" s="39"/>
      <c r="K10" s="39"/>
      <c r="L10" s="34"/>
      <c r="M10" s="34"/>
      <c r="N10" s="38"/>
      <c r="O10" s="35"/>
      <c r="P10" s="35"/>
      <c r="Q10" s="4" t="str">
        <f t="shared" ref="Q10:Q66" si="1">IF(O10&lt;&gt;"",DATEDIF(O10,P10,"d")+1,"")</f>
        <v/>
      </c>
      <c r="R10" s="38"/>
      <c r="S10" s="38"/>
      <c r="T10" s="49"/>
      <c r="U10" s="55"/>
      <c r="V10" s="35"/>
      <c r="W10" s="34"/>
    </row>
    <row r="11" spans="2:33" ht="15.75" customHeight="1" x14ac:dyDescent="0.4">
      <c r="B11" s="34"/>
      <c r="C11" s="34"/>
      <c r="D11" s="35"/>
      <c r="E11" s="13" t="str">
        <f t="shared" si="0"/>
        <v/>
      </c>
      <c r="F11" s="38"/>
      <c r="G11" s="34"/>
      <c r="H11" s="38"/>
      <c r="I11" s="39"/>
      <c r="J11" s="39"/>
      <c r="K11" s="39"/>
      <c r="L11" s="34"/>
      <c r="M11" s="34"/>
      <c r="N11" s="38"/>
      <c r="O11" s="35"/>
      <c r="P11" s="35"/>
      <c r="Q11" s="4" t="str">
        <f t="shared" si="1"/>
        <v/>
      </c>
      <c r="R11" s="38"/>
      <c r="S11" s="38"/>
      <c r="T11" s="49"/>
      <c r="U11" s="55"/>
      <c r="V11" s="35"/>
      <c r="W11" s="34"/>
    </row>
    <row r="12" spans="2:33" ht="15.75" customHeight="1" x14ac:dyDescent="0.4">
      <c r="B12" s="34"/>
      <c r="C12" s="34"/>
      <c r="D12" s="35"/>
      <c r="E12" s="13" t="str">
        <f t="shared" si="0"/>
        <v/>
      </c>
      <c r="F12" s="38"/>
      <c r="G12" s="34"/>
      <c r="H12" s="38"/>
      <c r="I12" s="39"/>
      <c r="J12" s="39"/>
      <c r="K12" s="39"/>
      <c r="L12" s="34"/>
      <c r="M12" s="34"/>
      <c r="N12" s="38"/>
      <c r="O12" s="35"/>
      <c r="P12" s="35"/>
      <c r="Q12" s="4" t="str">
        <f t="shared" si="1"/>
        <v/>
      </c>
      <c r="R12" s="38"/>
      <c r="S12" s="38"/>
      <c r="T12" s="49"/>
      <c r="U12" s="55"/>
      <c r="V12" s="35"/>
      <c r="W12" s="34"/>
    </row>
    <row r="13" spans="2:33" ht="15.75" customHeight="1" x14ac:dyDescent="0.4">
      <c r="B13" s="34"/>
      <c r="C13" s="34"/>
      <c r="D13" s="35"/>
      <c r="E13" s="13" t="str">
        <f t="shared" si="0"/>
        <v/>
      </c>
      <c r="F13" s="38"/>
      <c r="G13" s="34"/>
      <c r="H13" s="38"/>
      <c r="I13" s="39"/>
      <c r="J13" s="39"/>
      <c r="K13" s="39"/>
      <c r="L13" s="34"/>
      <c r="M13" s="34"/>
      <c r="N13" s="38"/>
      <c r="O13" s="35"/>
      <c r="P13" s="35"/>
      <c r="Q13" s="4" t="str">
        <f t="shared" si="1"/>
        <v/>
      </c>
      <c r="R13" s="38"/>
      <c r="S13" s="38"/>
      <c r="T13" s="49"/>
      <c r="U13" s="55"/>
      <c r="V13" s="35"/>
      <c r="W13" s="34"/>
    </row>
    <row r="14" spans="2:33" ht="15.75" customHeight="1" x14ac:dyDescent="0.45">
      <c r="B14" s="34"/>
      <c r="C14" s="34"/>
      <c r="D14" s="35"/>
      <c r="E14" s="13" t="str">
        <f t="shared" si="0"/>
        <v/>
      </c>
      <c r="F14" s="38"/>
      <c r="G14" s="34"/>
      <c r="H14" s="38"/>
      <c r="I14" s="39"/>
      <c r="J14" s="39"/>
      <c r="K14" s="39"/>
      <c r="L14" s="34"/>
      <c r="M14" s="34"/>
      <c r="N14" s="38"/>
      <c r="O14" s="35"/>
      <c r="P14" s="35"/>
      <c r="Q14" s="4" t="str">
        <f t="shared" si="1"/>
        <v/>
      </c>
      <c r="R14" s="38"/>
      <c r="S14" s="38"/>
      <c r="T14" s="49"/>
      <c r="U14" s="55"/>
      <c r="V14" s="35"/>
      <c r="W14" s="34"/>
      <c r="AG14" s="14"/>
    </row>
    <row r="15" spans="2:33" ht="15.75" customHeight="1" x14ac:dyDescent="0.45">
      <c r="B15" s="34"/>
      <c r="C15" s="34"/>
      <c r="D15" s="35"/>
      <c r="E15" s="13" t="str">
        <f t="shared" si="0"/>
        <v/>
      </c>
      <c r="F15" s="38"/>
      <c r="G15" s="34"/>
      <c r="H15" s="38"/>
      <c r="I15" s="39"/>
      <c r="J15" s="39"/>
      <c r="K15" s="39"/>
      <c r="L15" s="34"/>
      <c r="M15" s="34"/>
      <c r="N15" s="38"/>
      <c r="O15" s="35"/>
      <c r="P15" s="35"/>
      <c r="Q15" s="4" t="str">
        <f t="shared" si="1"/>
        <v/>
      </c>
      <c r="R15" s="38"/>
      <c r="S15" s="38"/>
      <c r="T15" s="49"/>
      <c r="U15" s="55"/>
      <c r="V15" s="35"/>
      <c r="W15" s="34"/>
      <c r="AG15" s="14"/>
    </row>
    <row r="16" spans="2:33" ht="15.75" customHeight="1" x14ac:dyDescent="0.45">
      <c r="B16" s="34"/>
      <c r="C16" s="34"/>
      <c r="D16" s="35"/>
      <c r="E16" s="13" t="str">
        <f t="shared" si="0"/>
        <v/>
      </c>
      <c r="F16" s="38"/>
      <c r="G16" s="34"/>
      <c r="H16" s="38"/>
      <c r="I16" s="39"/>
      <c r="J16" s="39"/>
      <c r="K16" s="39"/>
      <c r="L16" s="34"/>
      <c r="M16" s="34"/>
      <c r="N16" s="38"/>
      <c r="O16" s="35"/>
      <c r="P16" s="35"/>
      <c r="Q16" s="4" t="str">
        <f t="shared" si="1"/>
        <v/>
      </c>
      <c r="R16" s="38"/>
      <c r="S16" s="38"/>
      <c r="T16" s="50"/>
      <c r="U16" s="56"/>
      <c r="V16" s="35"/>
      <c r="W16" s="34"/>
      <c r="AG16" s="14"/>
    </row>
    <row r="17" spans="2:33" ht="15.75" customHeight="1" x14ac:dyDescent="0.45">
      <c r="B17" s="34"/>
      <c r="C17" s="34"/>
      <c r="D17" s="35"/>
      <c r="E17" s="13" t="str">
        <f t="shared" si="0"/>
        <v/>
      </c>
      <c r="F17" s="38"/>
      <c r="G17" s="34"/>
      <c r="H17" s="38"/>
      <c r="I17" s="39"/>
      <c r="J17" s="39"/>
      <c r="K17" s="39"/>
      <c r="L17" s="34"/>
      <c r="M17" s="34"/>
      <c r="N17" s="38"/>
      <c r="O17" s="35"/>
      <c r="P17" s="35"/>
      <c r="Q17" s="4" t="str">
        <f t="shared" si="1"/>
        <v/>
      </c>
      <c r="R17" s="38"/>
      <c r="S17" s="38"/>
      <c r="T17" s="49"/>
      <c r="U17" s="55"/>
      <c r="V17" s="35"/>
      <c r="W17" s="34"/>
      <c r="AG17" s="14"/>
    </row>
    <row r="18" spans="2:33" ht="15.75" customHeight="1" x14ac:dyDescent="0.45">
      <c r="B18" s="34"/>
      <c r="C18" s="34"/>
      <c r="D18" s="35"/>
      <c r="E18" s="13" t="str">
        <f t="shared" si="0"/>
        <v/>
      </c>
      <c r="F18" s="38"/>
      <c r="G18" s="34"/>
      <c r="H18" s="38"/>
      <c r="I18" s="39"/>
      <c r="J18" s="39"/>
      <c r="K18" s="39"/>
      <c r="L18" s="34"/>
      <c r="M18" s="34"/>
      <c r="N18" s="38"/>
      <c r="O18" s="35"/>
      <c r="P18" s="35"/>
      <c r="Q18" s="4" t="str">
        <f t="shared" si="1"/>
        <v/>
      </c>
      <c r="R18" s="38"/>
      <c r="S18" s="38"/>
      <c r="T18" s="49"/>
      <c r="U18" s="55"/>
      <c r="V18" s="35"/>
      <c r="W18" s="34"/>
      <c r="AG18" s="14"/>
    </row>
    <row r="19" spans="2:33" ht="15.75" customHeight="1" x14ac:dyDescent="0.4">
      <c r="B19" s="34"/>
      <c r="C19" s="34"/>
      <c r="D19" s="35"/>
      <c r="E19" s="13" t="str">
        <f t="shared" si="0"/>
        <v/>
      </c>
      <c r="F19" s="38"/>
      <c r="G19" s="34"/>
      <c r="H19" s="38"/>
      <c r="I19" s="39"/>
      <c r="J19" s="39"/>
      <c r="K19" s="39"/>
      <c r="L19" s="34"/>
      <c r="M19" s="34"/>
      <c r="N19" s="38"/>
      <c r="O19" s="35"/>
      <c r="P19" s="35"/>
      <c r="Q19" s="4" t="str">
        <f t="shared" si="1"/>
        <v/>
      </c>
      <c r="R19" s="38"/>
      <c r="S19" s="38"/>
      <c r="T19" s="49"/>
      <c r="U19" s="55"/>
      <c r="V19" s="35"/>
      <c r="W19" s="34"/>
    </row>
    <row r="20" spans="2:33" ht="15.75" customHeight="1" x14ac:dyDescent="0.4">
      <c r="B20" s="34"/>
      <c r="C20" s="34"/>
      <c r="D20" s="35"/>
      <c r="E20" s="13" t="str">
        <f t="shared" si="0"/>
        <v/>
      </c>
      <c r="F20" s="38"/>
      <c r="G20" s="34"/>
      <c r="H20" s="38"/>
      <c r="I20" s="39"/>
      <c r="J20" s="39"/>
      <c r="K20" s="39"/>
      <c r="L20" s="34"/>
      <c r="M20" s="34"/>
      <c r="N20" s="38"/>
      <c r="O20" s="35"/>
      <c r="P20" s="35"/>
      <c r="Q20" s="4" t="str">
        <f t="shared" si="1"/>
        <v/>
      </c>
      <c r="R20" s="38"/>
      <c r="S20" s="38"/>
      <c r="T20" s="49"/>
      <c r="U20" s="55"/>
      <c r="V20" s="35"/>
      <c r="W20" s="34"/>
    </row>
    <row r="21" spans="2:33" ht="15.75" customHeight="1" x14ac:dyDescent="0.4">
      <c r="B21" s="34"/>
      <c r="C21" s="34"/>
      <c r="D21" s="35"/>
      <c r="E21" s="13" t="str">
        <f t="shared" si="0"/>
        <v/>
      </c>
      <c r="F21" s="38"/>
      <c r="G21" s="34"/>
      <c r="H21" s="38"/>
      <c r="I21" s="39"/>
      <c r="J21" s="39"/>
      <c r="K21" s="39"/>
      <c r="L21" s="34"/>
      <c r="M21" s="34"/>
      <c r="N21" s="38"/>
      <c r="O21" s="35"/>
      <c r="P21" s="35"/>
      <c r="Q21" s="4" t="str">
        <f t="shared" si="1"/>
        <v/>
      </c>
      <c r="R21" s="38"/>
      <c r="S21" s="38"/>
      <c r="T21" s="49"/>
      <c r="U21" s="55"/>
      <c r="V21" s="35"/>
      <c r="W21" s="34"/>
    </row>
    <row r="22" spans="2:33" ht="15.75" customHeight="1" x14ac:dyDescent="0.4">
      <c r="B22" s="34"/>
      <c r="C22" s="34"/>
      <c r="D22" s="35"/>
      <c r="E22" s="13" t="str">
        <f t="shared" si="0"/>
        <v/>
      </c>
      <c r="F22" s="38"/>
      <c r="G22" s="34"/>
      <c r="H22" s="38"/>
      <c r="I22" s="39"/>
      <c r="J22" s="39"/>
      <c r="K22" s="39"/>
      <c r="L22" s="34"/>
      <c r="M22" s="34"/>
      <c r="N22" s="38"/>
      <c r="O22" s="35"/>
      <c r="P22" s="35"/>
      <c r="Q22" s="4" t="str">
        <f t="shared" si="1"/>
        <v/>
      </c>
      <c r="R22" s="38"/>
      <c r="S22" s="38"/>
      <c r="T22" s="49"/>
      <c r="U22" s="55"/>
      <c r="V22" s="35"/>
      <c r="W22" s="34"/>
    </row>
    <row r="23" spans="2:33" ht="15.75" customHeight="1" x14ac:dyDescent="0.4">
      <c r="B23" s="34"/>
      <c r="C23" s="34"/>
      <c r="D23" s="35"/>
      <c r="E23" s="13" t="str">
        <f t="shared" si="0"/>
        <v/>
      </c>
      <c r="F23" s="38"/>
      <c r="G23" s="34"/>
      <c r="H23" s="38"/>
      <c r="I23" s="39"/>
      <c r="J23" s="39"/>
      <c r="K23" s="39"/>
      <c r="L23" s="34"/>
      <c r="M23" s="34"/>
      <c r="N23" s="38"/>
      <c r="O23" s="35"/>
      <c r="P23" s="35"/>
      <c r="Q23" s="4" t="str">
        <f t="shared" si="1"/>
        <v/>
      </c>
      <c r="R23" s="38"/>
      <c r="S23" s="38"/>
      <c r="T23" s="49"/>
      <c r="U23" s="55"/>
      <c r="V23" s="35"/>
      <c r="W23" s="34"/>
    </row>
    <row r="24" spans="2:33" ht="15.75" customHeight="1" x14ac:dyDescent="0.4">
      <c r="B24" s="34"/>
      <c r="C24" s="34"/>
      <c r="D24" s="35"/>
      <c r="E24" s="13" t="str">
        <f t="shared" si="0"/>
        <v/>
      </c>
      <c r="F24" s="38"/>
      <c r="G24" s="34"/>
      <c r="H24" s="38"/>
      <c r="I24" s="39"/>
      <c r="J24" s="39"/>
      <c r="K24" s="39"/>
      <c r="L24" s="34"/>
      <c r="M24" s="34"/>
      <c r="N24" s="38"/>
      <c r="O24" s="35"/>
      <c r="P24" s="35"/>
      <c r="Q24" s="4" t="str">
        <f t="shared" si="1"/>
        <v/>
      </c>
      <c r="R24" s="38"/>
      <c r="S24" s="38"/>
      <c r="T24" s="49"/>
      <c r="U24" s="55"/>
      <c r="V24" s="35"/>
      <c r="W24" s="34"/>
      <c r="Y24" s="15"/>
      <c r="Z24" s="15"/>
      <c r="AA24" s="15"/>
      <c r="AB24" s="15"/>
      <c r="AC24" s="15"/>
    </row>
    <row r="25" spans="2:33" ht="15.75" customHeight="1" x14ac:dyDescent="0.4">
      <c r="B25" s="34"/>
      <c r="C25" s="34"/>
      <c r="D25" s="35"/>
      <c r="E25" s="13" t="str">
        <f t="shared" ref="E25:E65" si="2">IF(D25&lt;&gt;"",DATEDIF(D25,O25,"y"),"")</f>
        <v/>
      </c>
      <c r="F25" s="38"/>
      <c r="G25" s="34"/>
      <c r="H25" s="38"/>
      <c r="I25" s="39"/>
      <c r="J25" s="39"/>
      <c r="K25" s="39"/>
      <c r="L25" s="34"/>
      <c r="M25" s="34"/>
      <c r="N25" s="38"/>
      <c r="O25" s="35"/>
      <c r="P25" s="35"/>
      <c r="Q25" s="4" t="str">
        <f t="shared" ref="Q25:Q65" si="3">IF(O25&lt;&gt;"",DATEDIF(O25,P25,"d")+1,"")</f>
        <v/>
      </c>
      <c r="R25" s="38"/>
      <c r="S25" s="38"/>
      <c r="T25" s="49"/>
      <c r="U25" s="55"/>
      <c r="V25" s="35"/>
      <c r="W25" s="34"/>
      <c r="Y25" s="15"/>
      <c r="Z25" s="15"/>
      <c r="AA25" s="15"/>
      <c r="AB25" s="15"/>
      <c r="AC25" s="15"/>
    </row>
    <row r="26" spans="2:33" ht="15.75" customHeight="1" x14ac:dyDescent="0.4">
      <c r="B26" s="34"/>
      <c r="C26" s="34"/>
      <c r="D26" s="35"/>
      <c r="E26" s="13" t="str">
        <f t="shared" si="2"/>
        <v/>
      </c>
      <c r="F26" s="38"/>
      <c r="G26" s="34"/>
      <c r="H26" s="38"/>
      <c r="I26" s="39"/>
      <c r="J26" s="39"/>
      <c r="K26" s="39"/>
      <c r="L26" s="34"/>
      <c r="M26" s="34"/>
      <c r="N26" s="38"/>
      <c r="O26" s="35"/>
      <c r="P26" s="35"/>
      <c r="Q26" s="4" t="str">
        <f t="shared" si="3"/>
        <v/>
      </c>
      <c r="R26" s="38"/>
      <c r="S26" s="38"/>
      <c r="T26" s="49"/>
      <c r="U26" s="55"/>
      <c r="V26" s="35"/>
      <c r="W26" s="34"/>
      <c r="Y26" s="15"/>
      <c r="Z26" s="15"/>
      <c r="AA26" s="15"/>
      <c r="AB26" s="15"/>
      <c r="AC26" s="15"/>
    </row>
    <row r="27" spans="2:33" ht="15.75" customHeight="1" x14ac:dyDescent="0.4">
      <c r="B27" s="34"/>
      <c r="C27" s="34"/>
      <c r="D27" s="35"/>
      <c r="E27" s="13" t="str">
        <f t="shared" si="2"/>
        <v/>
      </c>
      <c r="F27" s="38"/>
      <c r="G27" s="34"/>
      <c r="H27" s="38"/>
      <c r="I27" s="39"/>
      <c r="J27" s="39"/>
      <c r="K27" s="39"/>
      <c r="L27" s="34"/>
      <c r="M27" s="34"/>
      <c r="N27" s="38"/>
      <c r="O27" s="35"/>
      <c r="P27" s="35"/>
      <c r="Q27" s="4" t="str">
        <f t="shared" si="3"/>
        <v/>
      </c>
      <c r="R27" s="38"/>
      <c r="S27" s="38"/>
      <c r="T27" s="49"/>
      <c r="U27" s="55"/>
      <c r="V27" s="35"/>
      <c r="W27" s="34"/>
      <c r="Y27" s="15"/>
      <c r="Z27" s="15"/>
      <c r="AA27" s="15"/>
      <c r="AB27" s="15"/>
      <c r="AC27" s="15"/>
    </row>
    <row r="28" spans="2:33" ht="15.75" customHeight="1" x14ac:dyDescent="0.4">
      <c r="B28" s="34"/>
      <c r="C28" s="34"/>
      <c r="D28" s="35"/>
      <c r="E28" s="13" t="str">
        <f t="shared" si="2"/>
        <v/>
      </c>
      <c r="F28" s="38"/>
      <c r="G28" s="34"/>
      <c r="H28" s="38"/>
      <c r="I28" s="39"/>
      <c r="J28" s="39"/>
      <c r="K28" s="39"/>
      <c r="L28" s="34"/>
      <c r="M28" s="34"/>
      <c r="N28" s="38"/>
      <c r="O28" s="35"/>
      <c r="P28" s="35"/>
      <c r="Q28" s="4" t="str">
        <f t="shared" si="3"/>
        <v/>
      </c>
      <c r="R28" s="38"/>
      <c r="S28" s="38"/>
      <c r="T28" s="49"/>
      <c r="U28" s="55"/>
      <c r="V28" s="35"/>
      <c r="W28" s="34"/>
      <c r="Y28" s="15"/>
      <c r="Z28" s="15"/>
      <c r="AA28" s="15"/>
      <c r="AB28" s="15"/>
      <c r="AC28" s="15"/>
    </row>
    <row r="29" spans="2:33" ht="15.75" customHeight="1" x14ac:dyDescent="0.4">
      <c r="B29" s="34"/>
      <c r="C29" s="34"/>
      <c r="D29" s="35"/>
      <c r="E29" s="13" t="str">
        <f t="shared" si="2"/>
        <v/>
      </c>
      <c r="F29" s="38"/>
      <c r="G29" s="34"/>
      <c r="H29" s="38"/>
      <c r="I29" s="39"/>
      <c r="J29" s="39"/>
      <c r="K29" s="39"/>
      <c r="L29" s="34"/>
      <c r="M29" s="34"/>
      <c r="N29" s="38"/>
      <c r="O29" s="35"/>
      <c r="P29" s="35"/>
      <c r="Q29" s="4" t="str">
        <f t="shared" si="3"/>
        <v/>
      </c>
      <c r="R29" s="38"/>
      <c r="S29" s="38"/>
      <c r="T29" s="49"/>
      <c r="U29" s="55"/>
      <c r="V29" s="35"/>
      <c r="W29" s="34"/>
      <c r="Y29" s="15"/>
      <c r="Z29" s="15"/>
      <c r="AA29" s="15"/>
      <c r="AB29" s="15"/>
      <c r="AC29" s="15"/>
    </row>
    <row r="30" spans="2:33" ht="15.75" customHeight="1" x14ac:dyDescent="0.4">
      <c r="B30" s="34"/>
      <c r="C30" s="34"/>
      <c r="D30" s="35"/>
      <c r="E30" s="13" t="str">
        <f t="shared" si="2"/>
        <v/>
      </c>
      <c r="F30" s="38"/>
      <c r="G30" s="34"/>
      <c r="H30" s="38"/>
      <c r="I30" s="39"/>
      <c r="J30" s="39"/>
      <c r="K30" s="39"/>
      <c r="L30" s="34"/>
      <c r="M30" s="34"/>
      <c r="N30" s="38"/>
      <c r="O30" s="35"/>
      <c r="P30" s="35"/>
      <c r="Q30" s="4" t="str">
        <f t="shared" si="3"/>
        <v/>
      </c>
      <c r="R30" s="38"/>
      <c r="S30" s="38"/>
      <c r="T30" s="49"/>
      <c r="U30" s="55"/>
      <c r="V30" s="35"/>
      <c r="W30" s="34"/>
      <c r="Y30" s="15"/>
      <c r="Z30" s="15"/>
      <c r="AA30" s="15"/>
      <c r="AB30" s="15"/>
      <c r="AC30" s="15"/>
    </row>
    <row r="31" spans="2:33" ht="15.75" customHeight="1" x14ac:dyDescent="0.4">
      <c r="B31" s="34"/>
      <c r="C31" s="34"/>
      <c r="D31" s="35"/>
      <c r="E31" s="13" t="str">
        <f t="shared" si="2"/>
        <v/>
      </c>
      <c r="F31" s="38"/>
      <c r="G31" s="34"/>
      <c r="H31" s="38"/>
      <c r="I31" s="39"/>
      <c r="J31" s="39"/>
      <c r="K31" s="39"/>
      <c r="L31" s="34"/>
      <c r="M31" s="34"/>
      <c r="N31" s="38"/>
      <c r="O31" s="35"/>
      <c r="P31" s="35"/>
      <c r="Q31" s="4" t="str">
        <f t="shared" si="3"/>
        <v/>
      </c>
      <c r="R31" s="38"/>
      <c r="S31" s="38"/>
      <c r="T31" s="49"/>
      <c r="U31" s="55"/>
      <c r="V31" s="35"/>
      <c r="W31" s="34"/>
      <c r="Y31" s="15"/>
      <c r="Z31" s="15"/>
      <c r="AA31" s="15"/>
      <c r="AB31" s="15"/>
      <c r="AC31" s="15"/>
    </row>
    <row r="32" spans="2:33" ht="15.75" customHeight="1" x14ac:dyDescent="0.4">
      <c r="B32" s="34"/>
      <c r="C32" s="34"/>
      <c r="D32" s="35"/>
      <c r="E32" s="13" t="str">
        <f t="shared" si="2"/>
        <v/>
      </c>
      <c r="F32" s="38"/>
      <c r="G32" s="34"/>
      <c r="H32" s="38"/>
      <c r="I32" s="39"/>
      <c r="J32" s="39"/>
      <c r="K32" s="39"/>
      <c r="L32" s="34"/>
      <c r="M32" s="34"/>
      <c r="N32" s="38"/>
      <c r="O32" s="35"/>
      <c r="P32" s="35"/>
      <c r="Q32" s="4" t="str">
        <f t="shared" si="3"/>
        <v/>
      </c>
      <c r="R32" s="38"/>
      <c r="S32" s="38"/>
      <c r="T32" s="49"/>
      <c r="U32" s="55"/>
      <c r="V32" s="35"/>
      <c r="W32" s="34"/>
      <c r="Y32" s="15"/>
      <c r="Z32" s="15"/>
      <c r="AA32" s="15"/>
      <c r="AB32" s="15"/>
      <c r="AC32" s="15"/>
    </row>
    <row r="33" spans="2:29" ht="15.75" customHeight="1" x14ac:dyDescent="0.4">
      <c r="B33" s="34"/>
      <c r="C33" s="34"/>
      <c r="D33" s="35"/>
      <c r="E33" s="13" t="str">
        <f t="shared" si="2"/>
        <v/>
      </c>
      <c r="F33" s="38"/>
      <c r="G33" s="34"/>
      <c r="H33" s="38"/>
      <c r="I33" s="39"/>
      <c r="J33" s="39"/>
      <c r="K33" s="39"/>
      <c r="L33" s="34"/>
      <c r="M33" s="34"/>
      <c r="N33" s="38"/>
      <c r="O33" s="35"/>
      <c r="P33" s="35"/>
      <c r="Q33" s="4" t="str">
        <f t="shared" si="3"/>
        <v/>
      </c>
      <c r="R33" s="38"/>
      <c r="S33" s="38"/>
      <c r="T33" s="49"/>
      <c r="U33" s="55"/>
      <c r="V33" s="35"/>
      <c r="W33" s="34"/>
      <c r="Y33" s="15"/>
      <c r="Z33" s="15"/>
      <c r="AA33" s="15"/>
      <c r="AB33" s="15"/>
      <c r="AC33" s="15"/>
    </row>
    <row r="34" spans="2:29" ht="15.75" customHeight="1" x14ac:dyDescent="0.4">
      <c r="B34" s="34"/>
      <c r="C34" s="34"/>
      <c r="D34" s="35"/>
      <c r="E34" s="13" t="str">
        <f t="shared" si="2"/>
        <v/>
      </c>
      <c r="F34" s="38"/>
      <c r="G34" s="34"/>
      <c r="H34" s="38"/>
      <c r="I34" s="39"/>
      <c r="J34" s="39"/>
      <c r="K34" s="39"/>
      <c r="L34" s="34"/>
      <c r="M34" s="34"/>
      <c r="N34" s="38"/>
      <c r="O34" s="35"/>
      <c r="P34" s="35"/>
      <c r="Q34" s="4" t="str">
        <f t="shared" si="3"/>
        <v/>
      </c>
      <c r="R34" s="38"/>
      <c r="S34" s="38"/>
      <c r="T34" s="49"/>
      <c r="U34" s="55"/>
      <c r="V34" s="35"/>
      <c r="W34" s="34"/>
      <c r="Y34" s="15"/>
      <c r="Z34" s="15"/>
      <c r="AA34" s="15"/>
      <c r="AB34" s="15"/>
      <c r="AC34" s="15"/>
    </row>
    <row r="35" spans="2:29" ht="15.75" customHeight="1" x14ac:dyDescent="0.4">
      <c r="B35" s="34"/>
      <c r="C35" s="34"/>
      <c r="D35" s="35"/>
      <c r="E35" s="13" t="str">
        <f t="shared" si="2"/>
        <v/>
      </c>
      <c r="F35" s="38"/>
      <c r="G35" s="34"/>
      <c r="H35" s="38"/>
      <c r="I35" s="39"/>
      <c r="J35" s="39"/>
      <c r="K35" s="39"/>
      <c r="L35" s="34"/>
      <c r="M35" s="34"/>
      <c r="N35" s="38"/>
      <c r="O35" s="35"/>
      <c r="P35" s="35"/>
      <c r="Q35" s="4" t="str">
        <f t="shared" si="3"/>
        <v/>
      </c>
      <c r="R35" s="38"/>
      <c r="S35" s="38"/>
      <c r="T35" s="49"/>
      <c r="U35" s="55"/>
      <c r="V35" s="35"/>
      <c r="W35" s="34"/>
      <c r="Y35" s="15"/>
      <c r="Z35" s="15"/>
      <c r="AA35" s="15"/>
      <c r="AB35" s="15"/>
      <c r="AC35" s="15"/>
    </row>
    <row r="36" spans="2:29" ht="15.75" hidden="1" customHeight="1" outlineLevel="1" x14ac:dyDescent="0.4">
      <c r="B36" s="34"/>
      <c r="C36" s="34"/>
      <c r="D36" s="35"/>
      <c r="E36" s="13" t="str">
        <f t="shared" ref="E36:E64" si="4">IF(D36&lt;&gt;"",DATEDIF(D36,O36,"y"),"")</f>
        <v/>
      </c>
      <c r="F36" s="38"/>
      <c r="G36" s="34"/>
      <c r="H36" s="38"/>
      <c r="I36" s="39"/>
      <c r="J36" s="39"/>
      <c r="K36" s="39"/>
      <c r="L36" s="34"/>
      <c r="M36" s="34"/>
      <c r="N36" s="38"/>
      <c r="O36" s="35"/>
      <c r="P36" s="35"/>
      <c r="Q36" s="4" t="str">
        <f t="shared" ref="Q36:Q64" si="5">IF(O36&lt;&gt;"",DATEDIF(O36,P36,"d")+1,"")</f>
        <v/>
      </c>
      <c r="R36" s="38"/>
      <c r="S36" s="38"/>
      <c r="T36" s="49"/>
      <c r="U36" s="55"/>
      <c r="V36" s="35"/>
      <c r="W36" s="34"/>
      <c r="Y36" s="15"/>
      <c r="Z36" s="15"/>
      <c r="AA36" s="15"/>
      <c r="AB36" s="15"/>
      <c r="AC36" s="15"/>
    </row>
    <row r="37" spans="2:29" ht="15.75" hidden="1" customHeight="1" outlineLevel="1" x14ac:dyDescent="0.4">
      <c r="B37" s="34"/>
      <c r="C37" s="34"/>
      <c r="D37" s="35"/>
      <c r="E37" s="13" t="str">
        <f t="shared" si="4"/>
        <v/>
      </c>
      <c r="F37" s="38"/>
      <c r="G37" s="34"/>
      <c r="H37" s="38"/>
      <c r="I37" s="39"/>
      <c r="J37" s="39"/>
      <c r="K37" s="39"/>
      <c r="L37" s="34"/>
      <c r="M37" s="34"/>
      <c r="N37" s="38"/>
      <c r="O37" s="35"/>
      <c r="P37" s="35"/>
      <c r="Q37" s="4" t="str">
        <f t="shared" si="5"/>
        <v/>
      </c>
      <c r="R37" s="38"/>
      <c r="S37" s="38"/>
      <c r="T37" s="49"/>
      <c r="U37" s="55"/>
      <c r="V37" s="35"/>
      <c r="W37" s="34"/>
      <c r="Y37" s="15"/>
      <c r="Z37" s="15"/>
      <c r="AA37" s="15"/>
      <c r="AB37" s="15"/>
      <c r="AC37" s="15"/>
    </row>
    <row r="38" spans="2:29" ht="15.75" hidden="1" customHeight="1" outlineLevel="1" x14ac:dyDescent="0.4">
      <c r="B38" s="34"/>
      <c r="C38" s="34"/>
      <c r="D38" s="35"/>
      <c r="E38" s="13" t="str">
        <f t="shared" si="4"/>
        <v/>
      </c>
      <c r="F38" s="38"/>
      <c r="G38" s="34"/>
      <c r="H38" s="38"/>
      <c r="I38" s="39"/>
      <c r="J38" s="39"/>
      <c r="K38" s="39"/>
      <c r="L38" s="34"/>
      <c r="M38" s="34"/>
      <c r="N38" s="38"/>
      <c r="O38" s="35"/>
      <c r="P38" s="35"/>
      <c r="Q38" s="4" t="str">
        <f t="shared" si="5"/>
        <v/>
      </c>
      <c r="R38" s="38"/>
      <c r="S38" s="38"/>
      <c r="T38" s="49"/>
      <c r="U38" s="55"/>
      <c r="V38" s="35"/>
      <c r="W38" s="34"/>
      <c r="Y38" s="15"/>
      <c r="Z38" s="15"/>
      <c r="AA38" s="15"/>
      <c r="AB38" s="15"/>
      <c r="AC38" s="15"/>
    </row>
    <row r="39" spans="2:29" ht="15.75" hidden="1" customHeight="1" outlineLevel="1" x14ac:dyDescent="0.4">
      <c r="B39" s="34"/>
      <c r="C39" s="34"/>
      <c r="D39" s="35"/>
      <c r="E39" s="13" t="str">
        <f t="shared" si="4"/>
        <v/>
      </c>
      <c r="F39" s="38"/>
      <c r="G39" s="34"/>
      <c r="H39" s="38"/>
      <c r="I39" s="39"/>
      <c r="J39" s="39"/>
      <c r="K39" s="39"/>
      <c r="L39" s="34"/>
      <c r="M39" s="34"/>
      <c r="N39" s="38"/>
      <c r="O39" s="35"/>
      <c r="P39" s="35"/>
      <c r="Q39" s="4" t="str">
        <f t="shared" si="5"/>
        <v/>
      </c>
      <c r="R39" s="38"/>
      <c r="S39" s="38"/>
      <c r="T39" s="49"/>
      <c r="U39" s="55"/>
      <c r="V39" s="35"/>
      <c r="W39" s="34"/>
      <c r="Y39" s="15"/>
      <c r="Z39" s="15"/>
      <c r="AA39" s="15"/>
      <c r="AB39" s="15"/>
      <c r="AC39" s="15"/>
    </row>
    <row r="40" spans="2:29" ht="15.75" hidden="1" customHeight="1" outlineLevel="1" x14ac:dyDescent="0.4">
      <c r="B40" s="34"/>
      <c r="C40" s="34"/>
      <c r="D40" s="35"/>
      <c r="E40" s="13" t="str">
        <f t="shared" si="4"/>
        <v/>
      </c>
      <c r="F40" s="38"/>
      <c r="G40" s="34"/>
      <c r="H40" s="38"/>
      <c r="I40" s="39"/>
      <c r="J40" s="39"/>
      <c r="K40" s="39"/>
      <c r="L40" s="34"/>
      <c r="M40" s="34"/>
      <c r="N40" s="38"/>
      <c r="O40" s="35"/>
      <c r="P40" s="35"/>
      <c r="Q40" s="4" t="str">
        <f t="shared" si="5"/>
        <v/>
      </c>
      <c r="R40" s="38"/>
      <c r="S40" s="38"/>
      <c r="T40" s="49"/>
      <c r="U40" s="55"/>
      <c r="V40" s="35"/>
      <c r="W40" s="34"/>
      <c r="Y40" s="15"/>
      <c r="Z40" s="15"/>
      <c r="AA40" s="15"/>
      <c r="AB40" s="15"/>
      <c r="AC40" s="15"/>
    </row>
    <row r="41" spans="2:29" ht="15.75" hidden="1" customHeight="1" outlineLevel="1" x14ac:dyDescent="0.4">
      <c r="B41" s="34"/>
      <c r="C41" s="34"/>
      <c r="D41" s="35"/>
      <c r="E41" s="13" t="str">
        <f t="shared" si="4"/>
        <v/>
      </c>
      <c r="F41" s="38"/>
      <c r="G41" s="34"/>
      <c r="H41" s="38"/>
      <c r="I41" s="39"/>
      <c r="J41" s="39"/>
      <c r="K41" s="39"/>
      <c r="L41" s="34"/>
      <c r="M41" s="34"/>
      <c r="N41" s="38"/>
      <c r="O41" s="35"/>
      <c r="P41" s="35"/>
      <c r="Q41" s="4" t="str">
        <f t="shared" si="5"/>
        <v/>
      </c>
      <c r="R41" s="38"/>
      <c r="S41" s="38"/>
      <c r="T41" s="49"/>
      <c r="U41" s="55"/>
      <c r="V41" s="35"/>
      <c r="W41" s="34"/>
      <c r="Y41" s="15"/>
      <c r="Z41" s="15"/>
      <c r="AA41" s="15"/>
      <c r="AB41" s="15"/>
      <c r="AC41" s="15"/>
    </row>
    <row r="42" spans="2:29" ht="15.75" hidden="1" customHeight="1" outlineLevel="1" x14ac:dyDescent="0.4">
      <c r="B42" s="34"/>
      <c r="C42" s="34"/>
      <c r="D42" s="35"/>
      <c r="E42" s="13" t="str">
        <f t="shared" si="4"/>
        <v/>
      </c>
      <c r="F42" s="38"/>
      <c r="G42" s="34"/>
      <c r="H42" s="38"/>
      <c r="I42" s="39"/>
      <c r="J42" s="39"/>
      <c r="K42" s="39"/>
      <c r="L42" s="34"/>
      <c r="M42" s="34"/>
      <c r="N42" s="38"/>
      <c r="O42" s="35"/>
      <c r="P42" s="35"/>
      <c r="Q42" s="4" t="str">
        <f t="shared" si="5"/>
        <v/>
      </c>
      <c r="R42" s="38"/>
      <c r="S42" s="38"/>
      <c r="T42" s="49"/>
      <c r="U42" s="55"/>
      <c r="V42" s="35"/>
      <c r="W42" s="34"/>
      <c r="Y42" s="15"/>
      <c r="Z42" s="15"/>
      <c r="AA42" s="15"/>
      <c r="AB42" s="15"/>
      <c r="AC42" s="15"/>
    </row>
    <row r="43" spans="2:29" ht="15.75" hidden="1" customHeight="1" outlineLevel="1" x14ac:dyDescent="0.4">
      <c r="B43" s="34"/>
      <c r="C43" s="34"/>
      <c r="D43" s="35"/>
      <c r="E43" s="13" t="str">
        <f t="shared" si="4"/>
        <v/>
      </c>
      <c r="F43" s="38"/>
      <c r="G43" s="34"/>
      <c r="H43" s="38"/>
      <c r="I43" s="39"/>
      <c r="J43" s="39"/>
      <c r="K43" s="39"/>
      <c r="L43" s="34"/>
      <c r="M43" s="34"/>
      <c r="N43" s="38"/>
      <c r="O43" s="35"/>
      <c r="P43" s="35"/>
      <c r="Q43" s="4" t="str">
        <f t="shared" si="5"/>
        <v/>
      </c>
      <c r="R43" s="38"/>
      <c r="S43" s="38"/>
      <c r="T43" s="49"/>
      <c r="U43" s="55"/>
      <c r="V43" s="35"/>
      <c r="W43" s="34"/>
      <c r="Y43" s="15"/>
      <c r="Z43" s="15"/>
      <c r="AA43" s="15"/>
      <c r="AB43" s="15"/>
      <c r="AC43" s="15"/>
    </row>
    <row r="44" spans="2:29" ht="15.75" hidden="1" customHeight="1" outlineLevel="1" x14ac:dyDescent="0.4">
      <c r="B44" s="34"/>
      <c r="C44" s="34"/>
      <c r="D44" s="35"/>
      <c r="E44" s="13" t="str">
        <f t="shared" si="4"/>
        <v/>
      </c>
      <c r="F44" s="38"/>
      <c r="G44" s="34"/>
      <c r="H44" s="38"/>
      <c r="I44" s="39"/>
      <c r="J44" s="39"/>
      <c r="K44" s="39"/>
      <c r="L44" s="34"/>
      <c r="M44" s="34"/>
      <c r="N44" s="38"/>
      <c r="O44" s="35"/>
      <c r="P44" s="35"/>
      <c r="Q44" s="4" t="str">
        <f t="shared" si="5"/>
        <v/>
      </c>
      <c r="R44" s="38"/>
      <c r="S44" s="38"/>
      <c r="T44" s="49"/>
      <c r="U44" s="55"/>
      <c r="V44" s="35"/>
      <c r="W44" s="34"/>
      <c r="Y44" s="15"/>
      <c r="Z44" s="15"/>
      <c r="AA44" s="15"/>
      <c r="AB44" s="15"/>
      <c r="AC44" s="15"/>
    </row>
    <row r="45" spans="2:29" ht="15.75" hidden="1" customHeight="1" outlineLevel="1" x14ac:dyDescent="0.4">
      <c r="B45" s="34"/>
      <c r="C45" s="34"/>
      <c r="D45" s="35"/>
      <c r="E45" s="13" t="str">
        <f t="shared" si="4"/>
        <v/>
      </c>
      <c r="F45" s="38"/>
      <c r="G45" s="34"/>
      <c r="H45" s="38"/>
      <c r="I45" s="39"/>
      <c r="J45" s="39"/>
      <c r="K45" s="39"/>
      <c r="L45" s="34"/>
      <c r="M45" s="34"/>
      <c r="N45" s="38"/>
      <c r="O45" s="35"/>
      <c r="P45" s="35"/>
      <c r="Q45" s="4" t="str">
        <f t="shared" si="5"/>
        <v/>
      </c>
      <c r="R45" s="38"/>
      <c r="S45" s="38"/>
      <c r="T45" s="49"/>
      <c r="U45" s="55"/>
      <c r="V45" s="35"/>
      <c r="W45" s="34"/>
      <c r="Y45" s="15"/>
      <c r="Z45" s="15"/>
      <c r="AA45" s="15"/>
      <c r="AB45" s="15"/>
      <c r="AC45" s="15"/>
    </row>
    <row r="46" spans="2:29" ht="15.75" hidden="1" customHeight="1" outlineLevel="1" x14ac:dyDescent="0.4">
      <c r="B46" s="34"/>
      <c r="C46" s="34"/>
      <c r="D46" s="35"/>
      <c r="E46" s="13" t="str">
        <f t="shared" si="4"/>
        <v/>
      </c>
      <c r="F46" s="38"/>
      <c r="G46" s="34"/>
      <c r="H46" s="38"/>
      <c r="I46" s="39"/>
      <c r="J46" s="39"/>
      <c r="K46" s="39"/>
      <c r="L46" s="34"/>
      <c r="M46" s="34"/>
      <c r="N46" s="38"/>
      <c r="O46" s="35"/>
      <c r="P46" s="35"/>
      <c r="Q46" s="4" t="str">
        <f t="shared" si="5"/>
        <v/>
      </c>
      <c r="R46" s="38"/>
      <c r="S46" s="38"/>
      <c r="T46" s="49"/>
      <c r="U46" s="55"/>
      <c r="V46" s="35"/>
      <c r="W46" s="34"/>
      <c r="Y46" s="15"/>
      <c r="Z46" s="15"/>
      <c r="AA46" s="15"/>
      <c r="AB46" s="15"/>
      <c r="AC46" s="15"/>
    </row>
    <row r="47" spans="2:29" ht="15.75" hidden="1" customHeight="1" outlineLevel="1" x14ac:dyDescent="0.4">
      <c r="B47" s="34"/>
      <c r="C47" s="34"/>
      <c r="D47" s="35"/>
      <c r="E47" s="13" t="str">
        <f t="shared" si="4"/>
        <v/>
      </c>
      <c r="F47" s="38"/>
      <c r="G47" s="34"/>
      <c r="H47" s="38"/>
      <c r="I47" s="39"/>
      <c r="J47" s="39"/>
      <c r="K47" s="39"/>
      <c r="L47" s="34"/>
      <c r="M47" s="34"/>
      <c r="N47" s="38"/>
      <c r="O47" s="35"/>
      <c r="P47" s="35"/>
      <c r="Q47" s="4" t="str">
        <f t="shared" si="5"/>
        <v/>
      </c>
      <c r="R47" s="38"/>
      <c r="S47" s="38"/>
      <c r="T47" s="49"/>
      <c r="U47" s="55"/>
      <c r="V47" s="35"/>
      <c r="W47" s="34"/>
      <c r="Y47" s="15"/>
      <c r="Z47" s="15"/>
      <c r="AA47" s="15"/>
      <c r="AB47" s="15"/>
      <c r="AC47" s="15"/>
    </row>
    <row r="48" spans="2:29" ht="15.75" hidden="1" customHeight="1" outlineLevel="1" x14ac:dyDescent="0.4">
      <c r="B48" s="34"/>
      <c r="C48" s="34"/>
      <c r="D48" s="35"/>
      <c r="E48" s="13" t="str">
        <f t="shared" si="4"/>
        <v/>
      </c>
      <c r="F48" s="38"/>
      <c r="G48" s="34"/>
      <c r="H48" s="38"/>
      <c r="I48" s="39"/>
      <c r="J48" s="39"/>
      <c r="K48" s="39"/>
      <c r="L48" s="34"/>
      <c r="M48" s="34"/>
      <c r="N48" s="38"/>
      <c r="O48" s="35"/>
      <c r="P48" s="35"/>
      <c r="Q48" s="4" t="str">
        <f t="shared" si="5"/>
        <v/>
      </c>
      <c r="R48" s="38"/>
      <c r="S48" s="38"/>
      <c r="T48" s="49"/>
      <c r="U48" s="55"/>
      <c r="V48" s="35"/>
      <c r="W48" s="34"/>
      <c r="Y48" s="15"/>
      <c r="Z48" s="15"/>
      <c r="AA48" s="15"/>
      <c r="AB48" s="15"/>
      <c r="AC48" s="15"/>
    </row>
    <row r="49" spans="2:29" ht="15.75" hidden="1" customHeight="1" outlineLevel="1" x14ac:dyDescent="0.4">
      <c r="B49" s="34"/>
      <c r="C49" s="34"/>
      <c r="D49" s="35"/>
      <c r="E49" s="13" t="str">
        <f t="shared" si="4"/>
        <v/>
      </c>
      <c r="F49" s="38"/>
      <c r="G49" s="34"/>
      <c r="H49" s="38"/>
      <c r="I49" s="39"/>
      <c r="J49" s="39"/>
      <c r="K49" s="39"/>
      <c r="L49" s="34"/>
      <c r="M49" s="34"/>
      <c r="N49" s="38"/>
      <c r="O49" s="35"/>
      <c r="P49" s="35"/>
      <c r="Q49" s="4" t="str">
        <f t="shared" si="5"/>
        <v/>
      </c>
      <c r="R49" s="38"/>
      <c r="S49" s="38"/>
      <c r="T49" s="49"/>
      <c r="U49" s="55"/>
      <c r="V49" s="35"/>
      <c r="W49" s="34"/>
      <c r="Y49" s="15"/>
      <c r="Z49" s="15"/>
      <c r="AA49" s="15"/>
      <c r="AB49" s="15"/>
      <c r="AC49" s="15"/>
    </row>
    <row r="50" spans="2:29" ht="15.75" hidden="1" customHeight="1" outlineLevel="1" x14ac:dyDescent="0.4">
      <c r="B50" s="34"/>
      <c r="C50" s="34"/>
      <c r="D50" s="35"/>
      <c r="E50" s="13" t="str">
        <f t="shared" si="4"/>
        <v/>
      </c>
      <c r="F50" s="38"/>
      <c r="G50" s="34"/>
      <c r="H50" s="38"/>
      <c r="I50" s="39"/>
      <c r="J50" s="39"/>
      <c r="K50" s="39"/>
      <c r="L50" s="34"/>
      <c r="M50" s="34"/>
      <c r="N50" s="38"/>
      <c r="O50" s="35"/>
      <c r="P50" s="35"/>
      <c r="Q50" s="4" t="str">
        <f t="shared" si="5"/>
        <v/>
      </c>
      <c r="R50" s="38"/>
      <c r="S50" s="38"/>
      <c r="T50" s="49"/>
      <c r="U50" s="55"/>
      <c r="V50" s="35"/>
      <c r="W50" s="34"/>
      <c r="Y50" s="15"/>
      <c r="Z50" s="15"/>
      <c r="AA50" s="15"/>
      <c r="AB50" s="15"/>
      <c r="AC50" s="15"/>
    </row>
    <row r="51" spans="2:29" ht="15.75" hidden="1" customHeight="1" outlineLevel="1" x14ac:dyDescent="0.4">
      <c r="B51" s="34"/>
      <c r="C51" s="34"/>
      <c r="D51" s="35"/>
      <c r="E51" s="13" t="str">
        <f t="shared" si="4"/>
        <v/>
      </c>
      <c r="F51" s="38"/>
      <c r="G51" s="34"/>
      <c r="H51" s="38"/>
      <c r="I51" s="39"/>
      <c r="J51" s="39"/>
      <c r="K51" s="39"/>
      <c r="L51" s="34"/>
      <c r="M51" s="34"/>
      <c r="N51" s="38"/>
      <c r="O51" s="35"/>
      <c r="P51" s="35"/>
      <c r="Q51" s="4" t="str">
        <f t="shared" si="5"/>
        <v/>
      </c>
      <c r="R51" s="38"/>
      <c r="S51" s="38"/>
      <c r="T51" s="49"/>
      <c r="U51" s="55"/>
      <c r="V51" s="35"/>
      <c r="W51" s="34"/>
      <c r="Y51" s="15"/>
      <c r="Z51" s="15"/>
      <c r="AA51" s="15"/>
      <c r="AB51" s="15"/>
      <c r="AC51" s="15"/>
    </row>
    <row r="52" spans="2:29" ht="15.75" hidden="1" customHeight="1" outlineLevel="1" x14ac:dyDescent="0.4">
      <c r="B52" s="34"/>
      <c r="C52" s="34"/>
      <c r="D52" s="35"/>
      <c r="E52" s="13" t="str">
        <f t="shared" si="4"/>
        <v/>
      </c>
      <c r="F52" s="38"/>
      <c r="G52" s="34"/>
      <c r="H52" s="38"/>
      <c r="I52" s="39"/>
      <c r="J52" s="39"/>
      <c r="K52" s="39"/>
      <c r="L52" s="34"/>
      <c r="M52" s="34"/>
      <c r="N52" s="38"/>
      <c r="O52" s="35"/>
      <c r="P52" s="35"/>
      <c r="Q52" s="4" t="str">
        <f t="shared" si="5"/>
        <v/>
      </c>
      <c r="R52" s="38"/>
      <c r="S52" s="38"/>
      <c r="T52" s="49"/>
      <c r="U52" s="55"/>
      <c r="V52" s="35"/>
      <c r="W52" s="34"/>
      <c r="Y52" s="15"/>
      <c r="Z52" s="15"/>
      <c r="AA52" s="15"/>
      <c r="AB52" s="15"/>
      <c r="AC52" s="15"/>
    </row>
    <row r="53" spans="2:29" ht="15.75" hidden="1" customHeight="1" outlineLevel="1" x14ac:dyDescent="0.4">
      <c r="B53" s="34"/>
      <c r="C53" s="34"/>
      <c r="D53" s="35"/>
      <c r="E53" s="13" t="str">
        <f t="shared" si="4"/>
        <v/>
      </c>
      <c r="F53" s="38"/>
      <c r="G53" s="34"/>
      <c r="H53" s="38"/>
      <c r="I53" s="39"/>
      <c r="J53" s="39"/>
      <c r="K53" s="39"/>
      <c r="L53" s="34"/>
      <c r="M53" s="34"/>
      <c r="N53" s="38"/>
      <c r="O53" s="35"/>
      <c r="P53" s="35"/>
      <c r="Q53" s="4" t="str">
        <f t="shared" si="5"/>
        <v/>
      </c>
      <c r="R53" s="38"/>
      <c r="S53" s="38"/>
      <c r="T53" s="49"/>
      <c r="U53" s="55"/>
      <c r="V53" s="35"/>
      <c r="W53" s="34"/>
      <c r="Y53" s="15"/>
      <c r="Z53" s="15"/>
      <c r="AA53" s="15"/>
      <c r="AB53" s="15"/>
      <c r="AC53" s="15"/>
    </row>
    <row r="54" spans="2:29" ht="15.75" hidden="1" customHeight="1" outlineLevel="1" x14ac:dyDescent="0.4">
      <c r="B54" s="34"/>
      <c r="C54" s="34"/>
      <c r="D54" s="35"/>
      <c r="E54" s="13" t="str">
        <f t="shared" si="4"/>
        <v/>
      </c>
      <c r="F54" s="38"/>
      <c r="G54" s="34"/>
      <c r="H54" s="38"/>
      <c r="I54" s="39"/>
      <c r="J54" s="39"/>
      <c r="K54" s="39"/>
      <c r="L54" s="34"/>
      <c r="M54" s="34"/>
      <c r="N54" s="38"/>
      <c r="O54" s="35"/>
      <c r="P54" s="35"/>
      <c r="Q54" s="4" t="str">
        <f t="shared" si="5"/>
        <v/>
      </c>
      <c r="R54" s="38"/>
      <c r="S54" s="38"/>
      <c r="T54" s="49"/>
      <c r="U54" s="55"/>
      <c r="V54" s="35"/>
      <c r="W54" s="34"/>
      <c r="Y54" s="15"/>
      <c r="Z54" s="15"/>
      <c r="AA54" s="15"/>
      <c r="AB54" s="15"/>
      <c r="AC54" s="15"/>
    </row>
    <row r="55" spans="2:29" ht="15.75" hidden="1" customHeight="1" outlineLevel="1" x14ac:dyDescent="0.4">
      <c r="B55" s="34"/>
      <c r="C55" s="34"/>
      <c r="D55" s="35"/>
      <c r="E55" s="13" t="str">
        <f t="shared" si="4"/>
        <v/>
      </c>
      <c r="F55" s="38"/>
      <c r="G55" s="34"/>
      <c r="H55" s="38"/>
      <c r="I55" s="39"/>
      <c r="J55" s="39"/>
      <c r="K55" s="39"/>
      <c r="L55" s="34"/>
      <c r="M55" s="34"/>
      <c r="N55" s="38"/>
      <c r="O55" s="35"/>
      <c r="P55" s="35"/>
      <c r="Q55" s="4" t="str">
        <f t="shared" si="5"/>
        <v/>
      </c>
      <c r="R55" s="38"/>
      <c r="S55" s="38"/>
      <c r="T55" s="49"/>
      <c r="U55" s="55"/>
      <c r="V55" s="35"/>
      <c r="W55" s="34"/>
      <c r="Y55" s="15"/>
      <c r="Z55" s="15"/>
      <c r="AA55" s="15"/>
      <c r="AB55" s="15"/>
      <c r="AC55" s="15"/>
    </row>
    <row r="56" spans="2:29" ht="15.75" hidden="1" customHeight="1" outlineLevel="1" x14ac:dyDescent="0.4">
      <c r="B56" s="34"/>
      <c r="C56" s="34"/>
      <c r="D56" s="35"/>
      <c r="E56" s="13" t="str">
        <f t="shared" si="4"/>
        <v/>
      </c>
      <c r="F56" s="38"/>
      <c r="G56" s="34"/>
      <c r="H56" s="38"/>
      <c r="I56" s="39"/>
      <c r="J56" s="39"/>
      <c r="K56" s="39"/>
      <c r="L56" s="34"/>
      <c r="M56" s="34"/>
      <c r="N56" s="38"/>
      <c r="O56" s="35"/>
      <c r="P56" s="35"/>
      <c r="Q56" s="4" t="str">
        <f t="shared" si="5"/>
        <v/>
      </c>
      <c r="R56" s="38"/>
      <c r="S56" s="38"/>
      <c r="T56" s="49"/>
      <c r="U56" s="55"/>
      <c r="V56" s="35"/>
      <c r="W56" s="34"/>
      <c r="Y56" s="15"/>
      <c r="Z56" s="15"/>
      <c r="AA56" s="15"/>
      <c r="AB56" s="15"/>
      <c r="AC56" s="15"/>
    </row>
    <row r="57" spans="2:29" ht="15.75" hidden="1" customHeight="1" outlineLevel="1" x14ac:dyDescent="0.4">
      <c r="B57" s="34"/>
      <c r="C57" s="34"/>
      <c r="D57" s="35"/>
      <c r="E57" s="13" t="str">
        <f t="shared" si="4"/>
        <v/>
      </c>
      <c r="F57" s="38"/>
      <c r="G57" s="34"/>
      <c r="H57" s="38"/>
      <c r="I57" s="39"/>
      <c r="J57" s="39"/>
      <c r="K57" s="39"/>
      <c r="L57" s="34"/>
      <c r="M57" s="34"/>
      <c r="N57" s="38"/>
      <c r="O57" s="35"/>
      <c r="P57" s="35"/>
      <c r="Q57" s="4" t="str">
        <f t="shared" si="5"/>
        <v/>
      </c>
      <c r="R57" s="38"/>
      <c r="S57" s="38"/>
      <c r="T57" s="49"/>
      <c r="U57" s="55"/>
      <c r="V57" s="35"/>
      <c r="W57" s="34"/>
      <c r="Y57" s="15"/>
      <c r="Z57" s="15"/>
      <c r="AA57" s="15"/>
      <c r="AB57" s="15"/>
      <c r="AC57" s="15"/>
    </row>
    <row r="58" spans="2:29" ht="15.75" hidden="1" customHeight="1" outlineLevel="1" x14ac:dyDescent="0.4">
      <c r="B58" s="34"/>
      <c r="C58" s="34"/>
      <c r="D58" s="35"/>
      <c r="E58" s="13" t="str">
        <f t="shared" si="4"/>
        <v/>
      </c>
      <c r="F58" s="38"/>
      <c r="G58" s="34"/>
      <c r="H58" s="38"/>
      <c r="I58" s="39"/>
      <c r="J58" s="39"/>
      <c r="K58" s="39"/>
      <c r="L58" s="34"/>
      <c r="M58" s="34"/>
      <c r="N58" s="38"/>
      <c r="O58" s="35"/>
      <c r="P58" s="35"/>
      <c r="Q58" s="4" t="str">
        <f t="shared" si="5"/>
        <v/>
      </c>
      <c r="R58" s="38"/>
      <c r="S58" s="38"/>
      <c r="T58" s="49"/>
      <c r="U58" s="55"/>
      <c r="V58" s="35"/>
      <c r="W58" s="34"/>
      <c r="Y58" s="15"/>
      <c r="Z58" s="15"/>
      <c r="AA58" s="15"/>
      <c r="AB58" s="15"/>
      <c r="AC58" s="15"/>
    </row>
    <row r="59" spans="2:29" ht="15.75" hidden="1" customHeight="1" outlineLevel="1" x14ac:dyDescent="0.4">
      <c r="B59" s="34"/>
      <c r="C59" s="34"/>
      <c r="D59" s="35"/>
      <c r="E59" s="13" t="str">
        <f t="shared" si="4"/>
        <v/>
      </c>
      <c r="F59" s="38"/>
      <c r="G59" s="34"/>
      <c r="H59" s="38"/>
      <c r="I59" s="39"/>
      <c r="J59" s="39"/>
      <c r="K59" s="39"/>
      <c r="L59" s="34"/>
      <c r="M59" s="34"/>
      <c r="N59" s="38"/>
      <c r="O59" s="35"/>
      <c r="P59" s="35"/>
      <c r="Q59" s="4" t="str">
        <f t="shared" si="5"/>
        <v/>
      </c>
      <c r="R59" s="38"/>
      <c r="S59" s="38"/>
      <c r="T59" s="49"/>
      <c r="U59" s="55"/>
      <c r="V59" s="35"/>
      <c r="W59" s="34"/>
      <c r="Y59" s="15"/>
      <c r="Z59" s="15"/>
      <c r="AA59" s="15"/>
      <c r="AB59" s="15"/>
      <c r="AC59" s="15"/>
    </row>
    <row r="60" spans="2:29" ht="15.75" hidden="1" customHeight="1" outlineLevel="1" x14ac:dyDescent="0.4">
      <c r="B60" s="34"/>
      <c r="C60" s="34"/>
      <c r="D60" s="35"/>
      <c r="E60" s="13" t="str">
        <f t="shared" si="4"/>
        <v/>
      </c>
      <c r="F60" s="38"/>
      <c r="G60" s="34"/>
      <c r="H60" s="38"/>
      <c r="I60" s="39"/>
      <c r="J60" s="39"/>
      <c r="K60" s="39"/>
      <c r="L60" s="34"/>
      <c r="M60" s="34"/>
      <c r="N60" s="38"/>
      <c r="O60" s="35"/>
      <c r="P60" s="35"/>
      <c r="Q60" s="4" t="str">
        <f t="shared" si="5"/>
        <v/>
      </c>
      <c r="R60" s="38"/>
      <c r="S60" s="38"/>
      <c r="T60" s="49"/>
      <c r="U60" s="55"/>
      <c r="V60" s="35"/>
      <c r="W60" s="34"/>
      <c r="Y60" s="15"/>
      <c r="Z60" s="15"/>
      <c r="AA60" s="15"/>
      <c r="AB60" s="15"/>
      <c r="AC60" s="15"/>
    </row>
    <row r="61" spans="2:29" ht="15.75" hidden="1" customHeight="1" outlineLevel="1" x14ac:dyDescent="0.4">
      <c r="B61" s="34"/>
      <c r="C61" s="34"/>
      <c r="D61" s="35"/>
      <c r="E61" s="13" t="str">
        <f t="shared" si="4"/>
        <v/>
      </c>
      <c r="F61" s="38"/>
      <c r="G61" s="34"/>
      <c r="H61" s="38"/>
      <c r="I61" s="39"/>
      <c r="J61" s="39"/>
      <c r="K61" s="39"/>
      <c r="L61" s="34"/>
      <c r="M61" s="34"/>
      <c r="N61" s="38"/>
      <c r="O61" s="35"/>
      <c r="P61" s="35"/>
      <c r="Q61" s="4" t="str">
        <f t="shared" si="5"/>
        <v/>
      </c>
      <c r="R61" s="38"/>
      <c r="S61" s="38"/>
      <c r="T61" s="49"/>
      <c r="U61" s="55"/>
      <c r="V61" s="35"/>
      <c r="W61" s="34"/>
      <c r="Y61" s="15"/>
      <c r="Z61" s="15"/>
      <c r="AA61" s="15"/>
      <c r="AB61" s="15"/>
      <c r="AC61" s="15"/>
    </row>
    <row r="62" spans="2:29" ht="15.75" hidden="1" customHeight="1" outlineLevel="1" x14ac:dyDescent="0.4">
      <c r="B62" s="34"/>
      <c r="C62" s="34"/>
      <c r="D62" s="35"/>
      <c r="E62" s="13" t="str">
        <f t="shared" si="4"/>
        <v/>
      </c>
      <c r="F62" s="38"/>
      <c r="G62" s="34"/>
      <c r="H62" s="38"/>
      <c r="I62" s="39"/>
      <c r="J62" s="39"/>
      <c r="K62" s="39"/>
      <c r="L62" s="34"/>
      <c r="M62" s="34"/>
      <c r="N62" s="38"/>
      <c r="O62" s="35"/>
      <c r="P62" s="35"/>
      <c r="Q62" s="4" t="str">
        <f t="shared" si="5"/>
        <v/>
      </c>
      <c r="R62" s="38"/>
      <c r="S62" s="38"/>
      <c r="T62" s="49"/>
      <c r="U62" s="55"/>
      <c r="V62" s="35"/>
      <c r="W62" s="34"/>
      <c r="Y62" s="15"/>
      <c r="Z62" s="15"/>
      <c r="AA62" s="15"/>
      <c r="AB62" s="15"/>
      <c r="AC62" s="15"/>
    </row>
    <row r="63" spans="2:29" ht="15.75" hidden="1" customHeight="1" outlineLevel="1" x14ac:dyDescent="0.4">
      <c r="B63" s="34"/>
      <c r="C63" s="34"/>
      <c r="D63" s="35"/>
      <c r="E63" s="13" t="str">
        <f t="shared" si="4"/>
        <v/>
      </c>
      <c r="F63" s="38"/>
      <c r="G63" s="34"/>
      <c r="H63" s="38"/>
      <c r="I63" s="39"/>
      <c r="J63" s="39"/>
      <c r="K63" s="39"/>
      <c r="L63" s="34"/>
      <c r="M63" s="34"/>
      <c r="N63" s="38"/>
      <c r="O63" s="35"/>
      <c r="P63" s="35"/>
      <c r="Q63" s="4" t="str">
        <f t="shared" si="5"/>
        <v/>
      </c>
      <c r="R63" s="38"/>
      <c r="S63" s="38"/>
      <c r="T63" s="49"/>
      <c r="U63" s="55"/>
      <c r="V63" s="35"/>
      <c r="W63" s="34"/>
      <c r="Y63" s="15"/>
      <c r="Z63" s="15"/>
      <c r="AA63" s="15"/>
      <c r="AB63" s="15"/>
      <c r="AC63" s="15"/>
    </row>
    <row r="64" spans="2:29" ht="15.75" hidden="1" customHeight="1" outlineLevel="1" x14ac:dyDescent="0.4">
      <c r="B64" s="34"/>
      <c r="C64" s="34"/>
      <c r="D64" s="35"/>
      <c r="E64" s="13" t="str">
        <f t="shared" si="4"/>
        <v/>
      </c>
      <c r="F64" s="38"/>
      <c r="G64" s="34"/>
      <c r="H64" s="38"/>
      <c r="I64" s="39"/>
      <c r="J64" s="39"/>
      <c r="K64" s="39"/>
      <c r="L64" s="34"/>
      <c r="M64" s="34"/>
      <c r="N64" s="38"/>
      <c r="O64" s="35"/>
      <c r="P64" s="35"/>
      <c r="Q64" s="4" t="str">
        <f t="shared" si="5"/>
        <v/>
      </c>
      <c r="R64" s="38"/>
      <c r="S64" s="38"/>
      <c r="T64" s="49"/>
      <c r="U64" s="55"/>
      <c r="V64" s="35"/>
      <c r="W64" s="34"/>
      <c r="Y64" s="15"/>
      <c r="Z64" s="15"/>
      <c r="AA64" s="15"/>
      <c r="AB64" s="15"/>
      <c r="AC64" s="15"/>
    </row>
    <row r="65" spans="2:29" ht="15.75" hidden="1" customHeight="1" outlineLevel="1" x14ac:dyDescent="0.4">
      <c r="B65" s="34"/>
      <c r="C65" s="34"/>
      <c r="D65" s="35"/>
      <c r="E65" s="13" t="str">
        <f t="shared" si="2"/>
        <v/>
      </c>
      <c r="F65" s="38"/>
      <c r="G65" s="34"/>
      <c r="H65" s="38"/>
      <c r="I65" s="39"/>
      <c r="J65" s="39"/>
      <c r="K65" s="39"/>
      <c r="L65" s="34"/>
      <c r="M65" s="34"/>
      <c r="N65" s="38"/>
      <c r="O65" s="35"/>
      <c r="P65" s="35"/>
      <c r="Q65" s="4" t="str">
        <f t="shared" si="3"/>
        <v/>
      </c>
      <c r="R65" s="38"/>
      <c r="S65" s="38"/>
      <c r="T65" s="49"/>
      <c r="U65" s="55"/>
      <c r="V65" s="35"/>
      <c r="W65" s="34"/>
      <c r="Y65" s="15"/>
      <c r="Z65" s="15"/>
      <c r="AA65" s="15"/>
      <c r="AB65" s="15"/>
      <c r="AC65" s="15"/>
    </row>
    <row r="66" spans="2:29" ht="15.75" customHeight="1" collapsed="1" thickBot="1" x14ac:dyDescent="0.45">
      <c r="B66" s="34"/>
      <c r="C66" s="34"/>
      <c r="D66" s="35"/>
      <c r="E66" s="13" t="str">
        <f t="shared" si="0"/>
        <v/>
      </c>
      <c r="F66" s="38"/>
      <c r="G66" s="34"/>
      <c r="H66" s="38"/>
      <c r="I66" s="39"/>
      <c r="J66" s="39"/>
      <c r="K66" s="39"/>
      <c r="L66" s="34"/>
      <c r="M66" s="34"/>
      <c r="N66" s="38"/>
      <c r="O66" s="35"/>
      <c r="P66" s="35"/>
      <c r="Q66" s="4" t="str">
        <f t="shared" si="1"/>
        <v/>
      </c>
      <c r="R66" s="38"/>
      <c r="S66" s="38"/>
      <c r="T66" s="57"/>
      <c r="U66" s="58"/>
      <c r="V66" s="35"/>
      <c r="W66" s="34"/>
      <c r="Y66" s="15"/>
      <c r="Z66" s="15"/>
      <c r="AA66" s="15"/>
      <c r="AB66" s="15"/>
      <c r="AC66" s="15"/>
    </row>
    <row r="67" spans="2:29" x14ac:dyDescent="0.3">
      <c r="B67" s="16"/>
      <c r="C67" s="16"/>
      <c r="D67" s="17"/>
      <c r="E67" s="17"/>
      <c r="F67" s="17"/>
      <c r="G67" s="16"/>
      <c r="H67" s="17"/>
      <c r="I67" s="17"/>
      <c r="J67" s="17"/>
      <c r="K67" s="17"/>
      <c r="L67" s="16"/>
      <c r="M67" s="16"/>
      <c r="N67" s="16"/>
      <c r="O67" s="16"/>
      <c r="P67" s="16"/>
      <c r="Q67" s="16"/>
      <c r="R67" s="17"/>
      <c r="S67" s="17"/>
      <c r="T67" s="17"/>
      <c r="U67" s="17"/>
      <c r="V67" s="16"/>
      <c r="W67" s="16"/>
    </row>
    <row r="68" spans="2:29" x14ac:dyDescent="0.3">
      <c r="B68" s="16"/>
      <c r="C68" s="16"/>
      <c r="D68" s="18" t="s">
        <v>10</v>
      </c>
      <c r="E68" s="19">
        <f>IFERROR(AVERAGE(DGS_UATR_derogatoire[Age à l''admission]),0)</f>
        <v>0</v>
      </c>
      <c r="F68" s="17"/>
      <c r="G68" s="16"/>
      <c r="H68" s="17"/>
      <c r="I68" s="17"/>
      <c r="J68" s="17"/>
      <c r="K68" s="17"/>
      <c r="L68" s="20"/>
      <c r="M68" s="20" t="s">
        <v>37</v>
      </c>
      <c r="N68" s="21">
        <f>IFERROR(AVERAGE(DGS_UATR_derogatoire[[ Degré PLEX]]),0)</f>
        <v>0</v>
      </c>
      <c r="O68" s="16"/>
      <c r="P68" s="18" t="s">
        <v>14</v>
      </c>
      <c r="Q68" s="22">
        <f>IFERROR(AVERAGE(DGS_UATR_derogatoire[Durée (jours)]),0)</f>
        <v>0</v>
      </c>
      <c r="R68" s="18" t="s">
        <v>98</v>
      </c>
      <c r="S68" s="17">
        <f>COUNTIF(DGS_UATR_derogatoire[Transformation
en long séjour (2)],"oui")</f>
        <v>0</v>
      </c>
      <c r="T68" s="17"/>
      <c r="U68" s="17"/>
      <c r="V68" s="16"/>
      <c r="W68" s="20"/>
    </row>
    <row r="69" spans="2:29" x14ac:dyDescent="0.3"/>
    <row r="70" spans="2:29" ht="16.2" thickBot="1" x14ac:dyDescent="0.35">
      <c r="K70" s="5"/>
    </row>
    <row r="71" spans="2:29" x14ac:dyDescent="0.3">
      <c r="D71" s="23" t="s">
        <v>26</v>
      </c>
      <c r="E71" s="24" t="s">
        <v>25</v>
      </c>
      <c r="F71" s="26"/>
      <c r="G71" s="108" t="s">
        <v>112</v>
      </c>
      <c r="H71" s="109"/>
      <c r="I71" s="63">
        <f>COUNTA(Refus_annulation_derogatoire[NOM])+I72</f>
        <v>0</v>
      </c>
      <c r="K71" s="27"/>
      <c r="L71" s="28"/>
      <c r="M71" s="23" t="s">
        <v>26</v>
      </c>
      <c r="N71" s="24" t="s">
        <v>25</v>
      </c>
      <c r="O71" s="27"/>
      <c r="P71" s="23" t="s">
        <v>26</v>
      </c>
      <c r="Q71" s="24">
        <f>SUM(DGS_UATR_derogatoire[Durée (jours)])</f>
        <v>0</v>
      </c>
    </row>
    <row r="72" spans="2:29" x14ac:dyDescent="0.3">
      <c r="D72" s="25" t="s">
        <v>27</v>
      </c>
      <c r="E72" s="29">
        <f>IFERROR(AVERAGE(DGS_UATR_derogatoire[Age à l''admission]),0)</f>
        <v>0</v>
      </c>
      <c r="F72" s="26"/>
      <c r="G72" s="110" t="s">
        <v>97</v>
      </c>
      <c r="H72" s="111"/>
      <c r="I72" s="42">
        <f>COUNTA(DGS_UATR_derogatoire[Prénom])</f>
        <v>0</v>
      </c>
      <c r="K72" s="27"/>
      <c r="L72" s="28"/>
      <c r="M72" s="25" t="s">
        <v>27</v>
      </c>
      <c r="N72" s="29">
        <f>IFERROR(AVERAGE(DGS_UATR_derogatoire[[ Degré PLEX]]),0)</f>
        <v>0</v>
      </c>
      <c r="O72" s="27"/>
      <c r="P72" s="25" t="s">
        <v>27</v>
      </c>
      <c r="Q72" s="29">
        <f>IFERROR(AVERAGE(DGS_UATR_derogatoire[Durée (jours)]),0)</f>
        <v>0</v>
      </c>
    </row>
    <row r="73" spans="2:29" x14ac:dyDescent="0.3">
      <c r="D73" s="25" t="s">
        <v>28</v>
      </c>
      <c r="E73" s="29">
        <f>IFERROR(MEDIAN(DGS_UATR_derogatoire[Age à l''admission]),0)</f>
        <v>0</v>
      </c>
      <c r="F73" s="26"/>
      <c r="G73" s="110" t="s">
        <v>95</v>
      </c>
      <c r="H73" s="111"/>
      <c r="I73" s="42">
        <f>COUNTIF(Refus_annulation_derogatoire[Motif(3) de refus ou d''annulation du séjour ],"Annulation du résident ")</f>
        <v>0</v>
      </c>
      <c r="K73" s="27"/>
      <c r="L73" s="28"/>
      <c r="M73" s="25" t="s">
        <v>28</v>
      </c>
      <c r="N73" s="29">
        <f>IFERROR(MEDIAN(DGS_UATR_derogatoire[[ Degré PLEX]]),0)</f>
        <v>0</v>
      </c>
      <c r="O73" s="27"/>
      <c r="P73" s="25" t="s">
        <v>28</v>
      </c>
      <c r="Q73" s="29">
        <f>IFERROR(MEDIAN(DGS_UATR_derogatoire[Durée (jours)]),0)</f>
        <v>0</v>
      </c>
      <c r="R73" s="41"/>
      <c r="S73" s="41"/>
    </row>
    <row r="74" spans="2:29" ht="15.75" customHeight="1" x14ac:dyDescent="0.3">
      <c r="D74" s="25" t="s">
        <v>29</v>
      </c>
      <c r="E74" s="29">
        <f>MIN(DGS_UATR_derogatoire[Age à l''admission])</f>
        <v>0</v>
      </c>
      <c r="F74" s="26"/>
      <c r="G74" s="112" t="s">
        <v>96</v>
      </c>
      <c r="H74" s="113"/>
      <c r="I74" s="116">
        <f>IFERROR(I72/I71,0)</f>
        <v>0</v>
      </c>
      <c r="K74" s="26"/>
      <c r="L74" s="28"/>
      <c r="M74" s="25" t="s">
        <v>29</v>
      </c>
      <c r="N74" s="29">
        <f>MIN(DGS_UATR_derogatoire[[ Degré PLEX]])</f>
        <v>0</v>
      </c>
      <c r="O74" s="27"/>
      <c r="P74" s="25" t="s">
        <v>29</v>
      </c>
      <c r="Q74" s="29">
        <f>MIN(DGS_UATR_derogatoire[Durée (jours)])</f>
        <v>0</v>
      </c>
      <c r="R74" s="41"/>
      <c r="S74" s="41"/>
    </row>
    <row r="75" spans="2:29" ht="16.2" thickBot="1" x14ac:dyDescent="0.35">
      <c r="D75" s="30" t="s">
        <v>30</v>
      </c>
      <c r="E75" s="31">
        <f>MAX(DGS_UATR_derogatoire[Age à l''admission])</f>
        <v>0</v>
      </c>
      <c r="F75" s="26"/>
      <c r="G75" s="114"/>
      <c r="H75" s="115"/>
      <c r="I75" s="117"/>
      <c r="J75" s="26"/>
      <c r="K75" s="26"/>
      <c r="L75" s="28"/>
      <c r="M75" s="30" t="s">
        <v>30</v>
      </c>
      <c r="N75" s="31">
        <f>MAX(DGS_UATR_derogatoire[[ Degré PLEX]])</f>
        <v>0</v>
      </c>
      <c r="O75" s="27"/>
      <c r="P75" s="30" t="s">
        <v>30</v>
      </c>
      <c r="Q75" s="31">
        <f>MAX(DGS_UATR_derogatoire[Durée (jours)])</f>
        <v>0</v>
      </c>
      <c r="R75" s="41"/>
      <c r="S75" s="41"/>
    </row>
    <row r="76" spans="2:29" x14ac:dyDescent="0.3">
      <c r="D76" s="66"/>
      <c r="E76" s="70"/>
      <c r="F76" s="26"/>
      <c r="G76" s="67"/>
      <c r="H76" s="67"/>
      <c r="I76" s="71"/>
      <c r="J76" s="26"/>
      <c r="K76" s="26"/>
      <c r="L76" s="66"/>
      <c r="M76" s="66"/>
      <c r="N76" s="70"/>
      <c r="O76" s="27"/>
      <c r="P76" s="66"/>
      <c r="Q76" s="70"/>
      <c r="R76" s="41"/>
      <c r="S76" s="41"/>
    </row>
    <row r="77" spans="2:29" x14ac:dyDescent="0.3">
      <c r="D77" s="66"/>
      <c r="E77" s="70"/>
      <c r="F77" s="26"/>
      <c r="G77" s="67"/>
      <c r="H77" s="67"/>
      <c r="I77" s="71"/>
      <c r="J77" s="26"/>
      <c r="K77" s="26"/>
      <c r="L77" s="66"/>
      <c r="M77" s="66"/>
      <c r="N77" s="70"/>
      <c r="O77" s="27"/>
      <c r="P77" s="66"/>
      <c r="Q77" s="70"/>
      <c r="R77" s="41"/>
      <c r="S77" s="41"/>
    </row>
    <row r="78" spans="2:29" x14ac:dyDescent="0.3">
      <c r="P78" s="6"/>
      <c r="Q78" s="6"/>
    </row>
    <row r="79" spans="2:29" ht="30.75" customHeight="1" x14ac:dyDescent="0.3">
      <c r="B79" s="103" t="s">
        <v>106</v>
      </c>
      <c r="C79" s="104"/>
      <c r="D79" s="104"/>
      <c r="E79" s="104"/>
      <c r="F79" s="104"/>
      <c r="G79" s="104"/>
      <c r="H79" s="105"/>
      <c r="P79" s="6"/>
      <c r="Q79" s="6"/>
    </row>
    <row r="80" spans="2:29" ht="16.2" thickBot="1" x14ac:dyDescent="0.35">
      <c r="P80" s="6"/>
      <c r="Q80" s="6"/>
    </row>
    <row r="81" spans="2:21" ht="33.6" thickBot="1" x14ac:dyDescent="0.35">
      <c r="B81" s="59" t="s">
        <v>103</v>
      </c>
      <c r="C81" s="59" t="s">
        <v>104</v>
      </c>
      <c r="D81" s="59" t="s">
        <v>1</v>
      </c>
      <c r="E81" s="59" t="s">
        <v>2</v>
      </c>
      <c r="F81" s="60" t="s">
        <v>105</v>
      </c>
      <c r="G81" s="60" t="s">
        <v>114</v>
      </c>
      <c r="H81" s="59" t="s">
        <v>111</v>
      </c>
      <c r="I81" s="98" t="s">
        <v>211</v>
      </c>
      <c r="K81" s="5"/>
      <c r="O81" s="6"/>
      <c r="P81" s="6"/>
      <c r="Q81" s="6"/>
      <c r="U81" s="5"/>
    </row>
    <row r="82" spans="2:21" x14ac:dyDescent="0.3">
      <c r="B82" s="62"/>
      <c r="C82" s="62"/>
      <c r="D82" s="62"/>
      <c r="E82" s="61"/>
      <c r="F82" s="61"/>
      <c r="G82" s="75"/>
      <c r="H82" s="62"/>
      <c r="I82" s="62"/>
      <c r="K82" s="5"/>
      <c r="O82" s="6"/>
      <c r="P82" s="6"/>
      <c r="Q82" s="6"/>
      <c r="U82" s="5"/>
    </row>
    <row r="83" spans="2:21" x14ac:dyDescent="0.3">
      <c r="B83" s="34"/>
      <c r="C83" s="34"/>
      <c r="D83" s="38"/>
      <c r="E83" s="38"/>
      <c r="F83" s="38"/>
      <c r="G83" s="35"/>
      <c r="H83" s="62"/>
      <c r="I83" s="62"/>
      <c r="P83" s="6"/>
      <c r="Q83" s="6"/>
    </row>
    <row r="84" spans="2:21" x14ac:dyDescent="0.3">
      <c r="B84" s="34"/>
      <c r="C84" s="34"/>
      <c r="D84" s="38"/>
      <c r="E84" s="38"/>
      <c r="F84" s="38"/>
      <c r="G84" s="35"/>
      <c r="H84" s="62"/>
      <c r="I84" s="62"/>
      <c r="P84" s="6"/>
      <c r="Q84" s="6"/>
    </row>
    <row r="85" spans="2:21" x14ac:dyDescent="0.3">
      <c r="B85" s="34"/>
      <c r="C85" s="34"/>
      <c r="D85" s="38"/>
      <c r="E85" s="38"/>
      <c r="F85" s="38"/>
      <c r="G85" s="35"/>
      <c r="H85" s="62"/>
      <c r="I85" s="62"/>
      <c r="P85" s="6"/>
      <c r="Q85" s="6"/>
    </row>
    <row r="86" spans="2:21" x14ac:dyDescent="0.3">
      <c r="B86" s="34"/>
      <c r="C86" s="34"/>
      <c r="D86" s="38"/>
      <c r="E86" s="38"/>
      <c r="F86" s="38"/>
      <c r="G86" s="35"/>
      <c r="H86" s="62"/>
      <c r="I86" s="62"/>
      <c r="P86" s="6"/>
      <c r="Q86" s="6"/>
    </row>
    <row r="87" spans="2:21" x14ac:dyDescent="0.3">
      <c r="B87" s="34"/>
      <c r="C87" s="34"/>
      <c r="D87" s="38"/>
      <c r="E87" s="38"/>
      <c r="F87" s="38"/>
      <c r="G87" s="35"/>
      <c r="H87" s="62"/>
      <c r="I87" s="62"/>
      <c r="P87" s="6"/>
      <c r="Q87" s="6"/>
    </row>
    <row r="88" spans="2:21" x14ac:dyDescent="0.3">
      <c r="B88" s="34"/>
      <c r="C88" s="34"/>
      <c r="D88" s="38"/>
      <c r="E88" s="38"/>
      <c r="F88" s="38"/>
      <c r="G88" s="35"/>
      <c r="H88" s="62"/>
      <c r="I88" s="62"/>
      <c r="P88" s="6"/>
      <c r="Q88" s="6"/>
    </row>
    <row r="89" spans="2:21" x14ac:dyDescent="0.3">
      <c r="B89" s="34"/>
      <c r="C89" s="34"/>
      <c r="D89" s="38"/>
      <c r="E89" s="38"/>
      <c r="F89" s="38"/>
      <c r="G89" s="35"/>
      <c r="H89" s="62"/>
      <c r="I89" s="62"/>
      <c r="P89" s="6"/>
      <c r="Q89" s="6"/>
    </row>
    <row r="90" spans="2:21" x14ac:dyDescent="0.3">
      <c r="B90" s="34"/>
      <c r="C90" s="34"/>
      <c r="D90" s="38"/>
      <c r="E90" s="38"/>
      <c r="F90" s="38"/>
      <c r="G90" s="35"/>
      <c r="H90" s="62"/>
      <c r="I90" s="62"/>
      <c r="P90" s="6"/>
      <c r="Q90" s="6"/>
    </row>
    <row r="91" spans="2:21" x14ac:dyDescent="0.3">
      <c r="B91" s="34"/>
      <c r="C91" s="34"/>
      <c r="D91" s="38"/>
      <c r="E91" s="38"/>
      <c r="F91" s="38"/>
      <c r="G91" s="35"/>
      <c r="H91" s="62"/>
      <c r="I91" s="62"/>
      <c r="P91" s="6"/>
      <c r="Q91" s="6"/>
    </row>
    <row r="92" spans="2:21" x14ac:dyDescent="0.3">
      <c r="B92" s="34"/>
      <c r="C92" s="34"/>
      <c r="D92" s="38"/>
      <c r="E92" s="38"/>
      <c r="F92" s="38"/>
      <c r="G92" s="35"/>
      <c r="H92" s="62"/>
      <c r="I92" s="62"/>
      <c r="P92" s="6"/>
      <c r="Q92" s="6"/>
    </row>
    <row r="93" spans="2:21" x14ac:dyDescent="0.3">
      <c r="B93" s="34"/>
      <c r="C93" s="34"/>
      <c r="D93" s="38"/>
      <c r="E93" s="38"/>
      <c r="F93" s="38"/>
      <c r="G93" s="35"/>
      <c r="H93" s="62"/>
      <c r="I93" s="62"/>
      <c r="P93" s="6"/>
      <c r="Q93" s="6"/>
    </row>
    <row r="94" spans="2:21" x14ac:dyDescent="0.3">
      <c r="B94" s="34"/>
      <c r="C94" s="34"/>
      <c r="D94" s="38"/>
      <c r="E94" s="38"/>
      <c r="F94" s="38"/>
      <c r="G94" s="35"/>
      <c r="H94" s="62"/>
      <c r="I94" s="62"/>
      <c r="P94" s="6"/>
      <c r="Q94" s="6"/>
    </row>
    <row r="95" spans="2:21" x14ac:dyDescent="0.3">
      <c r="B95" s="34"/>
      <c r="C95" s="34"/>
      <c r="D95" s="38"/>
      <c r="E95" s="38"/>
      <c r="F95" s="38"/>
      <c r="G95" s="35"/>
      <c r="H95" s="62"/>
      <c r="I95" s="62"/>
      <c r="P95" s="6"/>
      <c r="Q95" s="6"/>
    </row>
    <row r="96" spans="2:21" x14ac:dyDescent="0.3">
      <c r="B96" s="34"/>
      <c r="C96" s="34"/>
      <c r="D96" s="38"/>
      <c r="E96" s="38"/>
      <c r="F96" s="38"/>
      <c r="G96" s="35"/>
      <c r="H96" s="62"/>
      <c r="I96" s="62"/>
      <c r="P96" s="6"/>
      <c r="Q96" s="6"/>
    </row>
    <row r="97" spans="2:17" x14ac:dyDescent="0.3">
      <c r="B97" s="34"/>
      <c r="C97" s="34"/>
      <c r="D97" s="38"/>
      <c r="E97" s="38"/>
      <c r="F97" s="38"/>
      <c r="G97" s="35"/>
      <c r="H97" s="62"/>
      <c r="I97" s="62"/>
      <c r="P97" s="6"/>
      <c r="Q97" s="6"/>
    </row>
    <row r="98" spans="2:17" x14ac:dyDescent="0.3">
      <c r="B98" s="34"/>
      <c r="C98" s="34"/>
      <c r="D98" s="38"/>
      <c r="E98" s="38"/>
      <c r="F98" s="38"/>
      <c r="G98" s="35"/>
      <c r="H98" s="62"/>
      <c r="I98" s="62"/>
      <c r="P98" s="6"/>
      <c r="Q98" s="6"/>
    </row>
    <row r="99" spans="2:17" x14ac:dyDescent="0.3">
      <c r="P99" s="6"/>
      <c r="Q99" s="6"/>
    </row>
    <row r="100" spans="2:17" x14ac:dyDescent="0.3"/>
    <row r="101" spans="2:17" ht="17.399999999999999" x14ac:dyDescent="0.3">
      <c r="B101" s="40" t="s">
        <v>109</v>
      </c>
    </row>
    <row r="102" spans="2:17" ht="17.399999999999999" x14ac:dyDescent="0.3">
      <c r="B102" s="40" t="s">
        <v>110</v>
      </c>
    </row>
    <row r="103" spans="2:17" ht="17.399999999999999" x14ac:dyDescent="0.3">
      <c r="B103" s="40" t="s">
        <v>115</v>
      </c>
    </row>
    <row r="104" spans="2:17" x14ac:dyDescent="0.3"/>
    <row r="105" spans="2:17" x14ac:dyDescent="0.3"/>
    <row r="106" spans="2:17" x14ac:dyDescent="0.3"/>
  </sheetData>
  <sheetProtection algorithmName="SHA-512" hashValue="TO7PZeq6haDLLHSyTU/Ga8k70txTeTDqQoEkfjKLEwwkgN43N9SpTwBOut+Hj8lT8Ik0n8l1dY9q1QVSGifwVA==" saltValue="9DJKkxTgaPjzIIHVBRtzJA==" spinCount="100000" sheet="1" objects="1" scenarios="1"/>
  <mergeCells count="8">
    <mergeCell ref="B79:H79"/>
    <mergeCell ref="T7:U7"/>
    <mergeCell ref="G71:H71"/>
    <mergeCell ref="G72:H72"/>
    <mergeCell ref="G73:H73"/>
    <mergeCell ref="G74:H75"/>
    <mergeCell ref="I74:I75"/>
    <mergeCell ref="O7:Q7"/>
  </mergeCells>
  <dataValidations count="9">
    <dataValidation type="list" allowBlank="1" showInputMessage="1" showErrorMessage="1" sqref="S9:S66">
      <formula1>"Oui,Non"</formula1>
    </dataValidation>
    <dataValidation type="list" allowBlank="1" showInputMessage="1" showErrorMessage="1" sqref="M9:M66 F82:F98">
      <formula1>"Hospitalisation proche aidant, Absence proche aidant, Besoin répit proche aidant, Besoin répit bénéficiaire, Travaux logement, Sortie hospitalisation, Logement momentanément inhabitable"</formula1>
    </dataValidation>
    <dataValidation type="list" allowBlank="1" showInputMessage="1" showErrorMessage="1" sqref="J9:J66">
      <formula1>"Urgence (jour même), Rapide (moins de 7 jours à jour même), Electif (7 jours ou plus)"</formula1>
    </dataValidation>
    <dataValidation type="list" allowBlank="1" showInputMessage="1" showErrorMessage="1" sqref="L9:L66">
      <formula1>"Envisager la vie en EMS, Revenir à domicile avec soutien"</formula1>
    </dataValidation>
    <dataValidation type="list" allowBlank="1" showInputMessage="1" showErrorMessage="1" sqref="G9:G66 D82:D98">
      <formula1>"Bénéficiaire, Proche aidant, Médecin, HUG"</formula1>
    </dataValidation>
    <dataValidation type="list" allowBlank="1" showInputMessage="1" showErrorMessage="1" sqref="F9:F66">
      <formula1>"Féminin,Masculin"</formula1>
    </dataValidation>
    <dataValidation type="list" allowBlank="1" showInputMessage="1" showErrorMessage="1" sqref="V9:V66 K9:K66">
      <formula1>"oui,non"</formula1>
    </dataValidation>
    <dataValidation type="date" operator="greaterThan" allowBlank="1" showInputMessage="1" showErrorMessage="1" errorTitle="Format incorrect" error="Saisir uniquement la date d'entrée souhaitée._x000a_Seul le format date jj.mm.aaaa est autorisé." sqref="G82:G98">
      <formula1>1</formula1>
    </dataValidation>
    <dataValidation type="whole" allowBlank="1" showInputMessage="1" showErrorMessage="1" errorTitle="Erreur de saisie" error="Seul le code postal doit être saisie._x000a__x000a_   Faux : 1208 Genève_x000a_   Juste : 1208" sqref="I9:I66">
      <formula1>0</formula1>
      <formula2>100000000000</formula2>
    </dataValidation>
  </dataValidations>
  <pageMargins left="0.15748031496062992" right="0.15748031496062992" top="0.51181102362204722" bottom="0.31496062992125984" header="0.15748031496062992" footer="0.15748031496062992"/>
  <pageSetup paperSize="8" scale="41" orientation="landscape" r:id="rId1"/>
  <headerFooter>
    <oddHeader>&amp;LREPUBLIQUE ET CANTON DE GENEVE
Département de la sécurité, de l'emploi et de la santé
Direction générale de la santé
Service du réseau de soins&amp;R&amp;D</oddHeader>
    <oddFooter>&amp;L&amp;Z&amp;F ; onglet : &amp;A&amp;R&amp;P/&amp;N</oddFooter>
  </headerFooter>
  <tableParts count="4">
    <tablePart r:id="rId2"/>
    <tablePart r:id="rId3"/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Ref!$AA$2:$AA$8</xm:f>
          </x14:formula1>
          <xm:sqref>H82:H98</xm:sqref>
        </x14:dataValidation>
        <x14:dataValidation type="list" allowBlank="1" showInputMessage="1" showErrorMessage="1">
          <x14:formula1>
            <xm:f>Ref!$X$2:$X$16</xm:f>
          </x14:formula1>
          <xm:sqref>H9:H66</xm:sqref>
        </x14:dataValidation>
        <x14:dataValidation type="list" allowBlank="1" showInputMessage="1" showErrorMessage="1">
          <x14:formula1>
            <xm:f>Ref!$Z$2:$Z$16</xm:f>
          </x14:formula1>
          <xm:sqref>E82:E98</xm:sqref>
        </x14:dataValidation>
        <x14:dataValidation type="date" allowBlank="1" showInputMessage="1" showErrorMessage="1" errorTitle="Erreur de période" error="Afin d'éviter les chevauchement de période, la date d'entrée/de sortie doit correspondre au premier/dernier jour de la période sous revue._x000a__x000a_">
          <x14:formula1>
            <xm:f>Paramètres!$D$6</xm:f>
          </x14:formula1>
          <x14:formula2>
            <xm:f>Paramètres!$F$6</xm:f>
          </x14:formula2>
          <xm:sqref>O9:P66</xm:sqref>
        </x14:dataValidation>
        <x14:dataValidation type="list" allowBlank="1" showInputMessage="1" showErrorMessage="1">
          <x14:formula1>
            <xm:f>Ref!$Y$2:$Y$19</xm:f>
          </x14:formula1>
          <xm:sqref>R9:R66</xm:sqref>
        </x14:dataValidation>
        <x14:dataValidation type="list" allowBlank="1" showInputMessage="1" showErrorMessage="1">
          <x14:formula1>
            <xm:f>Ref!$AB$2:$AB$4</xm:f>
          </x14:formula1>
          <xm:sqref>I82:I98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6"/>
  <sheetViews>
    <sheetView topLeftCell="V1" workbookViewId="0">
      <selection activeCell="AD2" sqref="AD2"/>
    </sheetView>
  </sheetViews>
  <sheetFormatPr baseColWidth="10" defaultRowHeight="15.6" x14ac:dyDescent="0.3"/>
  <cols>
    <col min="3" max="3" width="12.69921875" bestFit="1" customWidth="1"/>
    <col min="15" max="15" width="17.5" customWidth="1"/>
    <col min="21" max="26" width="20.5" customWidth="1"/>
    <col min="27" max="27" width="25.59765625" customWidth="1"/>
    <col min="28" max="28" width="24.5" customWidth="1"/>
  </cols>
  <sheetData>
    <row r="1" spans="2:28" ht="31.2" x14ac:dyDescent="0.3">
      <c r="B1" s="1" t="s">
        <v>31</v>
      </c>
      <c r="O1" t="s">
        <v>39</v>
      </c>
      <c r="Q1" t="s">
        <v>133</v>
      </c>
      <c r="R1" s="79">
        <v>43831</v>
      </c>
      <c r="S1" s="79">
        <v>43921</v>
      </c>
      <c r="U1" s="86" t="s">
        <v>169</v>
      </c>
      <c r="V1" s="86" t="s">
        <v>170</v>
      </c>
      <c r="W1" s="86" t="s">
        <v>171</v>
      </c>
      <c r="X1" s="86" t="s">
        <v>172</v>
      </c>
      <c r="Y1" s="86" t="s">
        <v>173</v>
      </c>
      <c r="Z1" s="86" t="s">
        <v>174</v>
      </c>
      <c r="AA1" s="86" t="s">
        <v>225</v>
      </c>
      <c r="AB1" s="86" t="s">
        <v>211</v>
      </c>
    </row>
    <row r="2" spans="2:28" x14ac:dyDescent="0.3">
      <c r="B2" s="121" t="s">
        <v>175</v>
      </c>
      <c r="C2" s="121"/>
      <c r="D2" s="121"/>
      <c r="E2" s="121"/>
      <c r="F2" s="121"/>
      <c r="G2" s="121"/>
      <c r="H2" s="121"/>
      <c r="I2" s="121"/>
      <c r="O2" t="s">
        <v>40</v>
      </c>
      <c r="Q2" t="s">
        <v>134</v>
      </c>
      <c r="R2" s="79">
        <f t="shared" ref="R2:R27" si="0">+S1+1</f>
        <v>43922</v>
      </c>
      <c r="S2" s="79">
        <f>DATE(YEAR(R2),MONTH(R2)+2,DAY(R2)+29)</f>
        <v>44012</v>
      </c>
      <c r="U2" t="s">
        <v>176</v>
      </c>
      <c r="V2" t="s">
        <v>176</v>
      </c>
      <c r="W2" t="s">
        <v>176</v>
      </c>
      <c r="X2" t="s">
        <v>176</v>
      </c>
      <c r="Y2" t="s">
        <v>176</v>
      </c>
      <c r="Z2" t="s">
        <v>176</v>
      </c>
      <c r="AA2" t="s">
        <v>226</v>
      </c>
      <c r="AB2" t="s">
        <v>232</v>
      </c>
    </row>
    <row r="3" spans="2:28" x14ac:dyDescent="0.3">
      <c r="B3" s="121"/>
      <c r="C3" s="121"/>
      <c r="D3" s="121"/>
      <c r="E3" s="121"/>
      <c r="F3" s="121"/>
      <c r="G3" s="121"/>
      <c r="H3" s="121"/>
      <c r="I3" s="121"/>
      <c r="O3" t="s">
        <v>41</v>
      </c>
      <c r="Q3" t="s">
        <v>135</v>
      </c>
      <c r="R3" s="79">
        <f t="shared" si="0"/>
        <v>44013</v>
      </c>
      <c r="S3" s="79">
        <f>DATE(YEAR(R3),MONTH(R3)+2,DAY(R3)+29)</f>
        <v>44104</v>
      </c>
      <c r="U3" t="s">
        <v>177</v>
      </c>
      <c r="V3" t="s">
        <v>177</v>
      </c>
      <c r="W3" t="s">
        <v>177</v>
      </c>
      <c r="X3" t="s">
        <v>177</v>
      </c>
      <c r="Y3" t="s">
        <v>177</v>
      </c>
      <c r="Z3" t="s">
        <v>177</v>
      </c>
      <c r="AA3" t="s">
        <v>227</v>
      </c>
      <c r="AB3" t="s">
        <v>233</v>
      </c>
    </row>
    <row r="4" spans="2:28" x14ac:dyDescent="0.3">
      <c r="B4" s="121"/>
      <c r="C4" s="121"/>
      <c r="D4" s="121"/>
      <c r="E4" s="121"/>
      <c r="F4" s="121"/>
      <c r="G4" s="121"/>
      <c r="H4" s="121"/>
      <c r="I4" s="121"/>
      <c r="O4" t="s">
        <v>42</v>
      </c>
      <c r="Q4" t="s">
        <v>136</v>
      </c>
      <c r="R4" s="79">
        <f t="shared" si="0"/>
        <v>44105</v>
      </c>
      <c r="S4" s="79">
        <f>DATE(YEAR(R4),MONTH(R4)+2,DAY(R4)+30)</f>
        <v>44196</v>
      </c>
      <c r="U4" t="s">
        <v>178</v>
      </c>
      <c r="V4" t="s">
        <v>178</v>
      </c>
      <c r="W4" t="s">
        <v>178</v>
      </c>
      <c r="X4" t="s">
        <v>178</v>
      </c>
      <c r="Y4" t="s">
        <v>178</v>
      </c>
      <c r="Z4" t="s">
        <v>178</v>
      </c>
      <c r="AA4" t="s">
        <v>228</v>
      </c>
      <c r="AB4" t="s">
        <v>234</v>
      </c>
    </row>
    <row r="5" spans="2:28" x14ac:dyDescent="0.3">
      <c r="B5" s="121" t="s">
        <v>12</v>
      </c>
      <c r="C5" s="121"/>
      <c r="D5" s="121"/>
      <c r="E5" s="121"/>
      <c r="F5" s="121"/>
      <c r="G5" s="121"/>
      <c r="H5" s="121"/>
      <c r="I5" s="121"/>
      <c r="O5" t="s">
        <v>43</v>
      </c>
      <c r="Q5" t="s">
        <v>137</v>
      </c>
      <c r="R5" s="79">
        <f t="shared" si="0"/>
        <v>44197</v>
      </c>
      <c r="S5" s="79">
        <f>DATE(YEAR(R5),MONTH(R5)+2,DAY(R5)+30)</f>
        <v>44286</v>
      </c>
      <c r="U5" t="s">
        <v>179</v>
      </c>
      <c r="V5" t="s">
        <v>180</v>
      </c>
      <c r="W5" t="s">
        <v>179</v>
      </c>
      <c r="X5" t="s">
        <v>179</v>
      </c>
      <c r="Y5" t="s">
        <v>180</v>
      </c>
      <c r="Z5" t="s">
        <v>179</v>
      </c>
      <c r="AA5" t="s">
        <v>229</v>
      </c>
    </row>
    <row r="6" spans="2:28" x14ac:dyDescent="0.3">
      <c r="B6" s="121" t="s">
        <v>20</v>
      </c>
      <c r="C6" s="121"/>
      <c r="D6" s="121"/>
      <c r="E6" s="121"/>
      <c r="F6" s="121"/>
      <c r="G6" s="121"/>
      <c r="H6" s="121"/>
      <c r="I6" s="121"/>
      <c r="O6" t="s">
        <v>44</v>
      </c>
      <c r="Q6" t="s">
        <v>138</v>
      </c>
      <c r="R6" s="79">
        <f t="shared" si="0"/>
        <v>44287</v>
      </c>
      <c r="S6" s="79">
        <f>DATE(YEAR(R6),MONTH(R6)+2,DAY(R6)+29)</f>
        <v>44377</v>
      </c>
      <c r="U6" t="s">
        <v>181</v>
      </c>
      <c r="V6" t="s">
        <v>179</v>
      </c>
      <c r="W6" t="s">
        <v>181</v>
      </c>
      <c r="X6" t="s">
        <v>181</v>
      </c>
      <c r="Y6" t="s">
        <v>179</v>
      </c>
      <c r="Z6" t="s">
        <v>181</v>
      </c>
      <c r="AA6" t="s">
        <v>230</v>
      </c>
    </row>
    <row r="7" spans="2:28" x14ac:dyDescent="0.3">
      <c r="B7" s="121" t="s">
        <v>22</v>
      </c>
      <c r="C7" s="121"/>
      <c r="D7" s="121"/>
      <c r="E7" s="121"/>
      <c r="F7" s="121"/>
      <c r="G7" s="121"/>
      <c r="H7" s="121"/>
      <c r="I7" s="121"/>
      <c r="O7" t="s">
        <v>45</v>
      </c>
      <c r="Q7" t="s">
        <v>139</v>
      </c>
      <c r="R7" s="79">
        <f t="shared" si="0"/>
        <v>44378</v>
      </c>
      <c r="S7" s="79">
        <f>DATE(YEAR(R7),MONTH(R7)+2,DAY(R7)+29)</f>
        <v>44469</v>
      </c>
      <c r="U7" t="s">
        <v>182</v>
      </c>
      <c r="V7" t="s">
        <v>181</v>
      </c>
      <c r="W7" t="s">
        <v>182</v>
      </c>
      <c r="X7" t="s">
        <v>182</v>
      </c>
      <c r="Y7" t="s">
        <v>181</v>
      </c>
      <c r="Z7" t="s">
        <v>182</v>
      </c>
      <c r="AA7" t="s">
        <v>180</v>
      </c>
    </row>
    <row r="8" spans="2:28" x14ac:dyDescent="0.3">
      <c r="B8" s="121"/>
      <c r="C8" s="121"/>
      <c r="D8" s="121"/>
      <c r="E8" s="121"/>
      <c r="F8" s="121"/>
      <c r="G8" s="121"/>
      <c r="H8" s="121"/>
      <c r="I8" s="121"/>
      <c r="O8" t="s">
        <v>46</v>
      </c>
      <c r="Q8" t="s">
        <v>140</v>
      </c>
      <c r="R8" s="79">
        <f t="shared" si="0"/>
        <v>44470</v>
      </c>
      <c r="S8" s="79">
        <f>DATE(YEAR(R8),MONTH(R8)+2,DAY(R8)+30)</f>
        <v>44561</v>
      </c>
      <c r="U8" t="s">
        <v>183</v>
      </c>
      <c r="V8" t="s">
        <v>182</v>
      </c>
      <c r="W8" t="s">
        <v>183</v>
      </c>
      <c r="X8" t="s">
        <v>183</v>
      </c>
      <c r="Y8" t="s">
        <v>182</v>
      </c>
      <c r="Z8" t="s">
        <v>183</v>
      </c>
      <c r="AA8" t="s">
        <v>231</v>
      </c>
    </row>
    <row r="9" spans="2:28" x14ac:dyDescent="0.3">
      <c r="B9" s="121"/>
      <c r="C9" s="121"/>
      <c r="D9" s="121"/>
      <c r="E9" s="121"/>
      <c r="F9" s="121"/>
      <c r="G9" s="121"/>
      <c r="H9" s="121"/>
      <c r="I9" s="121"/>
      <c r="O9" t="s">
        <v>47</v>
      </c>
      <c r="Q9" t="s">
        <v>141</v>
      </c>
      <c r="R9" s="79">
        <f t="shared" si="0"/>
        <v>44562</v>
      </c>
      <c r="S9" s="79">
        <f>DATE(YEAR(R9),MONTH(R9)+2,DAY(R9)+30)</f>
        <v>44651</v>
      </c>
      <c r="U9" t="s">
        <v>184</v>
      </c>
      <c r="V9" t="s">
        <v>183</v>
      </c>
      <c r="W9" t="s">
        <v>184</v>
      </c>
      <c r="X9" t="s">
        <v>184</v>
      </c>
      <c r="Y9" t="s">
        <v>183</v>
      </c>
      <c r="Z9" t="s">
        <v>184</v>
      </c>
    </row>
    <row r="10" spans="2:28" x14ac:dyDescent="0.3">
      <c r="B10" s="121" t="s">
        <v>185</v>
      </c>
      <c r="C10" s="121"/>
      <c r="D10" s="121"/>
      <c r="E10" s="121"/>
      <c r="F10" s="121"/>
      <c r="G10" s="121"/>
      <c r="H10" s="121"/>
      <c r="I10" s="121"/>
      <c r="O10" t="s">
        <v>48</v>
      </c>
      <c r="Q10" t="s">
        <v>142</v>
      </c>
      <c r="R10" s="79">
        <f t="shared" si="0"/>
        <v>44652</v>
      </c>
      <c r="S10" s="79">
        <f>DATE(YEAR(R10),MONTH(R10)+2,DAY(R10)+29)</f>
        <v>44742</v>
      </c>
      <c r="U10" t="s">
        <v>186</v>
      </c>
      <c r="V10" t="s">
        <v>184</v>
      </c>
      <c r="W10" t="s">
        <v>186</v>
      </c>
      <c r="X10" t="s">
        <v>186</v>
      </c>
      <c r="Y10" t="s">
        <v>184</v>
      </c>
      <c r="Z10" t="s">
        <v>186</v>
      </c>
    </row>
    <row r="11" spans="2:28" x14ac:dyDescent="0.3">
      <c r="B11" s="121"/>
      <c r="C11" s="121"/>
      <c r="D11" s="121"/>
      <c r="E11" s="121"/>
      <c r="F11" s="121"/>
      <c r="G11" s="121"/>
      <c r="H11" s="121"/>
      <c r="I11" s="121"/>
      <c r="O11" t="s">
        <v>49</v>
      </c>
      <c r="Q11" t="s">
        <v>143</v>
      </c>
      <c r="R11" s="79">
        <f t="shared" si="0"/>
        <v>44743</v>
      </c>
      <c r="S11" s="79">
        <f>DATE(YEAR(R11),MONTH(R11)+2,DAY(R11)+29)</f>
        <v>44834</v>
      </c>
      <c r="U11" t="s">
        <v>187</v>
      </c>
      <c r="V11" t="s">
        <v>186</v>
      </c>
      <c r="W11" t="s">
        <v>187</v>
      </c>
      <c r="X11" t="s">
        <v>187</v>
      </c>
      <c r="Y11" t="s">
        <v>186</v>
      </c>
      <c r="Z11" t="s">
        <v>187</v>
      </c>
    </row>
    <row r="12" spans="2:28" x14ac:dyDescent="0.3">
      <c r="B12" s="121"/>
      <c r="C12" s="121"/>
      <c r="D12" s="121"/>
      <c r="E12" s="121"/>
      <c r="F12" s="121"/>
      <c r="G12" s="121"/>
      <c r="H12" s="121"/>
      <c r="I12" s="121"/>
      <c r="O12" t="s">
        <v>50</v>
      </c>
      <c r="Q12" t="s">
        <v>144</v>
      </c>
      <c r="R12" s="79">
        <f t="shared" si="0"/>
        <v>44835</v>
      </c>
      <c r="S12" s="79">
        <f>DATE(YEAR(R12),MONTH(R12)+2,DAY(R12)+30)</f>
        <v>44926</v>
      </c>
      <c r="U12" t="s">
        <v>188</v>
      </c>
      <c r="V12" t="s">
        <v>187</v>
      </c>
      <c r="W12" t="s">
        <v>188</v>
      </c>
      <c r="X12" t="s">
        <v>188</v>
      </c>
      <c r="Y12" t="s">
        <v>187</v>
      </c>
      <c r="Z12" t="s">
        <v>188</v>
      </c>
    </row>
    <row r="13" spans="2:28" x14ac:dyDescent="0.3">
      <c r="B13" s="121" t="s">
        <v>21</v>
      </c>
      <c r="C13" s="121"/>
      <c r="D13" s="121"/>
      <c r="E13" s="121"/>
      <c r="F13" s="121"/>
      <c r="G13" s="121"/>
      <c r="H13" s="121"/>
      <c r="I13" s="121"/>
      <c r="O13" t="s">
        <v>51</v>
      </c>
      <c r="Q13" t="s">
        <v>145</v>
      </c>
      <c r="R13" s="79">
        <f t="shared" si="0"/>
        <v>44927</v>
      </c>
      <c r="S13" s="79">
        <f>DATE(YEAR(R13),MONTH(R13)+2,DAY(R13)+30)</f>
        <v>45016</v>
      </c>
      <c r="U13" t="s">
        <v>189</v>
      </c>
      <c r="V13" t="s">
        <v>188</v>
      </c>
      <c r="W13" t="s">
        <v>189</v>
      </c>
      <c r="X13" t="s">
        <v>189</v>
      </c>
      <c r="Y13" t="s">
        <v>188</v>
      </c>
      <c r="Z13" t="s">
        <v>189</v>
      </c>
    </row>
    <row r="14" spans="2:28" x14ac:dyDescent="0.3">
      <c r="B14" s="121"/>
      <c r="C14" s="121"/>
      <c r="D14" s="121"/>
      <c r="E14" s="121"/>
      <c r="F14" s="121"/>
      <c r="G14" s="121"/>
      <c r="H14" s="121"/>
      <c r="I14" s="121"/>
      <c r="O14" t="s">
        <v>52</v>
      </c>
      <c r="Q14" t="s">
        <v>146</v>
      </c>
      <c r="R14" s="79">
        <f t="shared" si="0"/>
        <v>45017</v>
      </c>
      <c r="S14" s="79">
        <f>DATE(YEAR(R14),MONTH(R14)+2,DAY(R14)+29)</f>
        <v>45107</v>
      </c>
      <c r="U14" t="s">
        <v>190</v>
      </c>
      <c r="V14" t="s">
        <v>189</v>
      </c>
      <c r="W14" t="s">
        <v>190</v>
      </c>
      <c r="X14" t="s">
        <v>190</v>
      </c>
      <c r="Y14" t="s">
        <v>189</v>
      </c>
      <c r="Z14" t="s">
        <v>190</v>
      </c>
    </row>
    <row r="15" spans="2:28" ht="18.600000000000001" x14ac:dyDescent="0.3">
      <c r="B15" s="1" t="s">
        <v>33</v>
      </c>
      <c r="C15" s="1"/>
      <c r="D15" s="1"/>
      <c r="E15" s="1"/>
      <c r="F15" s="1"/>
      <c r="G15" s="3"/>
      <c r="H15" s="3"/>
      <c r="I15" s="3"/>
      <c r="O15" t="s">
        <v>53</v>
      </c>
      <c r="Q15" t="s">
        <v>147</v>
      </c>
      <c r="R15" s="79">
        <f t="shared" si="0"/>
        <v>45108</v>
      </c>
      <c r="S15" s="79">
        <f>DATE(YEAR(R15),MONTH(R15)+2,DAY(R15)+29)</f>
        <v>45199</v>
      </c>
      <c r="U15" t="s">
        <v>191</v>
      </c>
      <c r="V15" t="s">
        <v>190</v>
      </c>
      <c r="W15" t="s">
        <v>191</v>
      </c>
      <c r="X15" t="s">
        <v>191</v>
      </c>
      <c r="Y15" t="s">
        <v>190</v>
      </c>
      <c r="Z15" t="s">
        <v>191</v>
      </c>
    </row>
    <row r="16" spans="2:28" x14ac:dyDescent="0.3">
      <c r="O16" t="s">
        <v>54</v>
      </c>
      <c r="Q16" t="s">
        <v>148</v>
      </c>
      <c r="R16" s="79">
        <f t="shared" si="0"/>
        <v>45200</v>
      </c>
      <c r="S16" s="79">
        <f>DATE(YEAR(R16),MONTH(R16)+2,DAY(R16)+30)</f>
        <v>45291</v>
      </c>
      <c r="U16" t="s">
        <v>192</v>
      </c>
      <c r="V16" t="s">
        <v>191</v>
      </c>
      <c r="W16" t="s">
        <v>192</v>
      </c>
      <c r="X16" t="s">
        <v>192</v>
      </c>
      <c r="Y16" t="s">
        <v>191</v>
      </c>
      <c r="Z16" t="s">
        <v>192</v>
      </c>
    </row>
    <row r="17" spans="2:25" x14ac:dyDescent="0.3">
      <c r="O17" t="s">
        <v>55</v>
      </c>
      <c r="Q17" t="s">
        <v>149</v>
      </c>
      <c r="R17" s="79">
        <f t="shared" si="0"/>
        <v>45292</v>
      </c>
      <c r="S17" s="79">
        <f>DATE(YEAR(R17),MONTH(R17)+2,DAY(R17)+30)</f>
        <v>45382</v>
      </c>
      <c r="V17" t="s">
        <v>193</v>
      </c>
      <c r="Y17" t="s">
        <v>193</v>
      </c>
    </row>
    <row r="18" spans="2:25" x14ac:dyDescent="0.3">
      <c r="O18" t="s">
        <v>56</v>
      </c>
      <c r="Q18" t="s">
        <v>150</v>
      </c>
      <c r="R18" s="79">
        <f t="shared" si="0"/>
        <v>45383</v>
      </c>
      <c r="S18" s="79">
        <f>DATE(YEAR(R18),MONTH(R18)+2,DAY(R18)+29)</f>
        <v>45473</v>
      </c>
      <c r="V18" t="s">
        <v>192</v>
      </c>
      <c r="Y18" t="s">
        <v>192</v>
      </c>
    </row>
    <row r="19" spans="2:25" x14ac:dyDescent="0.3">
      <c r="B19" s="1" t="s">
        <v>9</v>
      </c>
      <c r="C19" s="2"/>
      <c r="D19" s="2"/>
      <c r="E19" s="2"/>
      <c r="F19" s="2"/>
      <c r="G19" s="2"/>
      <c r="H19" s="2"/>
      <c r="I19" s="2"/>
      <c r="O19" t="s">
        <v>57</v>
      </c>
      <c r="Q19" t="s">
        <v>151</v>
      </c>
      <c r="R19" s="79">
        <f t="shared" si="0"/>
        <v>45474</v>
      </c>
      <c r="S19" s="79">
        <f>DATE(YEAR(R19),MONTH(R19)+2,DAY(R19)+29)</f>
        <v>45565</v>
      </c>
      <c r="V19" t="s">
        <v>224</v>
      </c>
      <c r="Y19" t="s">
        <v>224</v>
      </c>
    </row>
    <row r="20" spans="2:25" x14ac:dyDescent="0.3">
      <c r="B20" s="121" t="s">
        <v>175</v>
      </c>
      <c r="C20" s="121"/>
      <c r="D20" s="121"/>
      <c r="E20" s="121"/>
      <c r="F20" s="121"/>
      <c r="G20" s="121"/>
      <c r="H20" s="121"/>
      <c r="I20" s="121"/>
      <c r="O20" t="s">
        <v>58</v>
      </c>
      <c r="Q20" t="s">
        <v>152</v>
      </c>
      <c r="R20" s="79">
        <f t="shared" si="0"/>
        <v>45566</v>
      </c>
      <c r="S20" s="79">
        <f>DATE(YEAR(R20),MONTH(R20)+2,DAY(R20)+30)</f>
        <v>45657</v>
      </c>
    </row>
    <row r="21" spans="2:25" x14ac:dyDescent="0.3">
      <c r="B21" s="121"/>
      <c r="C21" s="121"/>
      <c r="D21" s="121"/>
      <c r="E21" s="121"/>
      <c r="F21" s="121"/>
      <c r="G21" s="121"/>
      <c r="H21" s="121"/>
      <c r="I21" s="121"/>
      <c r="O21" t="s">
        <v>59</v>
      </c>
      <c r="Q21" t="s">
        <v>153</v>
      </c>
      <c r="R21" s="79">
        <f t="shared" si="0"/>
        <v>45658</v>
      </c>
      <c r="S21" s="79">
        <f>DATE(YEAR(R21),MONTH(R21)+2,DAY(R21)+30)</f>
        <v>45747</v>
      </c>
    </row>
    <row r="22" spans="2:25" x14ac:dyDescent="0.3">
      <c r="B22" s="121"/>
      <c r="C22" s="121"/>
      <c r="D22" s="121"/>
      <c r="E22" s="121"/>
      <c r="F22" s="121"/>
      <c r="G22" s="121"/>
      <c r="H22" s="121"/>
      <c r="I22" s="121"/>
      <c r="O22" t="s">
        <v>60</v>
      </c>
      <c r="Q22" t="s">
        <v>154</v>
      </c>
      <c r="R22" s="79">
        <f t="shared" si="0"/>
        <v>45748</v>
      </c>
      <c r="S22" s="79">
        <f>DATE(YEAR(R22),MONTH(R22)+2,DAY(R22)+29)</f>
        <v>45838</v>
      </c>
    </row>
    <row r="23" spans="2:25" x14ac:dyDescent="0.3">
      <c r="B23" s="121" t="s">
        <v>32</v>
      </c>
      <c r="C23" s="121"/>
      <c r="D23" s="121"/>
      <c r="E23" s="121"/>
      <c r="F23" s="121"/>
      <c r="G23" s="121"/>
      <c r="H23" s="121"/>
      <c r="I23" s="121"/>
      <c r="O23" t="s">
        <v>61</v>
      </c>
      <c r="Q23" t="s">
        <v>155</v>
      </c>
      <c r="R23" s="79">
        <f t="shared" si="0"/>
        <v>45839</v>
      </c>
      <c r="S23" s="79">
        <f>DATE(YEAR(R23),MONTH(R23)+2,DAY(R23)+29)</f>
        <v>45930</v>
      </c>
    </row>
    <row r="24" spans="2:25" x14ac:dyDescent="0.3">
      <c r="B24" s="121"/>
      <c r="C24" s="121"/>
      <c r="D24" s="121"/>
      <c r="E24" s="121"/>
      <c r="F24" s="121"/>
      <c r="G24" s="121"/>
      <c r="H24" s="121"/>
      <c r="I24" s="121"/>
      <c r="O24" t="s">
        <v>62</v>
      </c>
      <c r="Q24" t="s">
        <v>156</v>
      </c>
      <c r="R24" s="79">
        <f t="shared" si="0"/>
        <v>45931</v>
      </c>
      <c r="S24" s="79">
        <f>DATE(YEAR(R24),MONTH(R24)+2,DAY(R24)+30)</f>
        <v>46022</v>
      </c>
    </row>
    <row r="25" spans="2:25" x14ac:dyDescent="0.3">
      <c r="B25" s="121"/>
      <c r="C25" s="121"/>
      <c r="D25" s="121"/>
      <c r="E25" s="121"/>
      <c r="F25" s="121"/>
      <c r="G25" s="121"/>
      <c r="H25" s="121"/>
      <c r="I25" s="121"/>
      <c r="O25" t="s">
        <v>63</v>
      </c>
      <c r="Q25" t="s">
        <v>157</v>
      </c>
      <c r="R25" s="79">
        <f t="shared" si="0"/>
        <v>46023</v>
      </c>
      <c r="S25" s="79">
        <f>DATE(YEAR(R25),MONTH(R25)+2,DAY(R25)+30)</f>
        <v>46112</v>
      </c>
    </row>
    <row r="26" spans="2:25" x14ac:dyDescent="0.3">
      <c r="B26" s="1" t="s">
        <v>107</v>
      </c>
      <c r="C26" s="1"/>
      <c r="D26" s="1"/>
      <c r="E26" s="1"/>
      <c r="F26" s="1"/>
      <c r="G26" s="1"/>
      <c r="H26" s="1"/>
      <c r="I26" s="1"/>
      <c r="O26" t="s">
        <v>64</v>
      </c>
      <c r="Q26" t="s">
        <v>158</v>
      </c>
      <c r="R26" s="79">
        <f t="shared" si="0"/>
        <v>46113</v>
      </c>
      <c r="S26" s="79">
        <f>DATE(YEAR(R26),MONTH(R26)+2,DAY(R26)+29)</f>
        <v>46203</v>
      </c>
    </row>
    <row r="27" spans="2:25" x14ac:dyDescent="0.3">
      <c r="O27" t="s">
        <v>65</v>
      </c>
      <c r="Q27" t="s">
        <v>159</v>
      </c>
      <c r="R27" s="79">
        <f t="shared" si="0"/>
        <v>46204</v>
      </c>
      <c r="S27" s="79">
        <f>DATE(YEAR(R27),MONTH(R27)+2,DAY(R27)+29)</f>
        <v>46295</v>
      </c>
    </row>
    <row r="28" spans="2:25" x14ac:dyDescent="0.3">
      <c r="O28" t="s">
        <v>66</v>
      </c>
      <c r="Q28" t="s">
        <v>160</v>
      </c>
      <c r="R28" s="79">
        <f>+S27+1</f>
        <v>46296</v>
      </c>
      <c r="S28" s="79">
        <f>DATE(YEAR(R28),MONTH(R28)+2,DAY(R28)+30)</f>
        <v>46387</v>
      </c>
    </row>
    <row r="29" spans="2:25" x14ac:dyDescent="0.3">
      <c r="O29" t="s">
        <v>67</v>
      </c>
      <c r="Q29" t="s">
        <v>212</v>
      </c>
      <c r="R29" s="79">
        <f t="shared" ref="R29:R31" si="1">+S28+1</f>
        <v>46388</v>
      </c>
      <c r="S29" s="79">
        <f>DATE(YEAR(R29),MONTH(R29)+2,DAY(R29)+30)</f>
        <v>46477</v>
      </c>
    </row>
    <row r="30" spans="2:25" x14ac:dyDescent="0.3">
      <c r="O30" t="s">
        <v>68</v>
      </c>
      <c r="Q30" t="s">
        <v>213</v>
      </c>
      <c r="R30" s="79">
        <f t="shared" si="1"/>
        <v>46478</v>
      </c>
      <c r="S30" s="79">
        <f>DATE(YEAR(R30),MONTH(R30)+2,DAY(R30)+29)</f>
        <v>46568</v>
      </c>
    </row>
    <row r="31" spans="2:25" x14ac:dyDescent="0.3">
      <c r="O31" t="s">
        <v>69</v>
      </c>
      <c r="Q31" t="s">
        <v>214</v>
      </c>
      <c r="R31" s="79">
        <f t="shared" si="1"/>
        <v>46569</v>
      </c>
      <c r="S31" s="79">
        <f>DATE(YEAR(R31),MONTH(R31)+2,DAY(R31)+29)</f>
        <v>46660</v>
      </c>
    </row>
    <row r="32" spans="2:25" x14ac:dyDescent="0.3">
      <c r="B32" s="87" t="s">
        <v>194</v>
      </c>
      <c r="O32" t="s">
        <v>70</v>
      </c>
      <c r="Q32" t="s">
        <v>215</v>
      </c>
      <c r="R32" s="79">
        <f>+S31+1</f>
        <v>46661</v>
      </c>
      <c r="S32" s="79">
        <f>DATE(YEAR(R32),MONTH(R32)+2,DAY(R32)+30)</f>
        <v>46752</v>
      </c>
    </row>
    <row r="33" spans="2:19" ht="17.399999999999999" thickBot="1" x14ac:dyDescent="0.35">
      <c r="B33" s="88"/>
      <c r="C33" s="89" t="s">
        <v>195</v>
      </c>
      <c r="D33" s="89" t="s">
        <v>196</v>
      </c>
      <c r="E33" s="89" t="s">
        <v>197</v>
      </c>
      <c r="O33" t="s">
        <v>71</v>
      </c>
      <c r="Q33" t="s">
        <v>216</v>
      </c>
      <c r="R33" s="79">
        <f t="shared" ref="R33:R35" si="2">+S32+1</f>
        <v>46753</v>
      </c>
      <c r="S33" s="79">
        <f>DATE(YEAR(R33),MONTH(R33)+2,DAY(R33)+30)</f>
        <v>46843</v>
      </c>
    </row>
    <row r="34" spans="2:19" ht="16.2" thickTop="1" x14ac:dyDescent="0.3">
      <c r="B34" t="s">
        <v>198</v>
      </c>
      <c r="C34" s="79">
        <f>[1]Paramètres!$D$6</f>
        <v>44927</v>
      </c>
      <c r="D34" s="79">
        <f>[1]Paramètres!$F$6</f>
        <v>45016</v>
      </c>
      <c r="E34">
        <f>IF(C34="","",D34-C34+1)</f>
        <v>90</v>
      </c>
      <c r="O34" t="s">
        <v>72</v>
      </c>
      <c r="Q34" t="s">
        <v>217</v>
      </c>
      <c r="R34" s="79">
        <f t="shared" si="2"/>
        <v>46844</v>
      </c>
      <c r="S34" s="79">
        <f>DATE(YEAR(R34),MONTH(R34)+2,DAY(R34)+29)</f>
        <v>46934</v>
      </c>
    </row>
    <row r="35" spans="2:19" x14ac:dyDescent="0.3">
      <c r="B35" t="s">
        <v>199</v>
      </c>
      <c r="C35" s="79">
        <f>[1]Paramètres!$D$6</f>
        <v>44927</v>
      </c>
      <c r="D35" s="79">
        <f>[1]Paramètres!$F$6</f>
        <v>45016</v>
      </c>
      <c r="E35">
        <f t="shared" ref="E35:E44" si="3">IF(C35="","",D35-C35+1)</f>
        <v>90</v>
      </c>
      <c r="O35" t="s">
        <v>73</v>
      </c>
      <c r="Q35" t="s">
        <v>218</v>
      </c>
      <c r="R35" s="79">
        <f t="shared" si="2"/>
        <v>46935</v>
      </c>
      <c r="S35" s="79">
        <f>DATE(YEAR(R35),MONTH(R35)+2,DAY(R35)+29)</f>
        <v>47026</v>
      </c>
    </row>
    <row r="36" spans="2:19" x14ac:dyDescent="0.3">
      <c r="B36" t="s">
        <v>200</v>
      </c>
      <c r="C36" s="79">
        <f>[1]Paramètres!$D$6</f>
        <v>44927</v>
      </c>
      <c r="D36" s="79">
        <f>[1]Paramètres!$F$6</f>
        <v>45016</v>
      </c>
      <c r="E36">
        <f t="shared" si="3"/>
        <v>90</v>
      </c>
      <c r="O36" t="s">
        <v>74</v>
      </c>
      <c r="Q36" t="s">
        <v>219</v>
      </c>
      <c r="R36" s="79">
        <f>+S35+1</f>
        <v>47027</v>
      </c>
      <c r="S36" s="79">
        <f>DATE(YEAR(R36),MONTH(R36)+2,DAY(R36)+30)</f>
        <v>47118</v>
      </c>
    </row>
    <row r="37" spans="2:19" x14ac:dyDescent="0.3">
      <c r="B37" t="s">
        <v>201</v>
      </c>
      <c r="C37" s="79">
        <f>[1]Paramètres!$D$6</f>
        <v>44927</v>
      </c>
      <c r="D37" s="79">
        <f>[1]Paramètres!$F$6</f>
        <v>45016</v>
      </c>
      <c r="E37">
        <f t="shared" si="3"/>
        <v>90</v>
      </c>
      <c r="O37" t="s">
        <v>75</v>
      </c>
      <c r="Q37" t="s">
        <v>220</v>
      </c>
      <c r="R37" s="79">
        <f t="shared" ref="R37:R39" si="4">+S36+1</f>
        <v>47119</v>
      </c>
      <c r="S37" s="79">
        <f>DATE(YEAR(R37),MONTH(R37)+2,DAY(R37)+30)</f>
        <v>47208</v>
      </c>
    </row>
    <row r="38" spans="2:19" x14ac:dyDescent="0.3">
      <c r="B38" t="s">
        <v>202</v>
      </c>
      <c r="C38" s="79">
        <f>[1]Paramètres!$D$6</f>
        <v>44927</v>
      </c>
      <c r="D38" s="79">
        <f>[1]Paramètres!$F$6</f>
        <v>45016</v>
      </c>
      <c r="E38">
        <f t="shared" si="3"/>
        <v>90</v>
      </c>
      <c r="O38" t="s">
        <v>76</v>
      </c>
      <c r="Q38" t="s">
        <v>221</v>
      </c>
      <c r="R38" s="79">
        <f t="shared" si="4"/>
        <v>47209</v>
      </c>
      <c r="S38" s="79">
        <f>DATE(YEAR(R38),MONTH(R38)+2,DAY(R38)+29)</f>
        <v>47299</v>
      </c>
    </row>
    <row r="39" spans="2:19" x14ac:dyDescent="0.3">
      <c r="B39" t="s">
        <v>203</v>
      </c>
      <c r="C39" s="79">
        <f>[1]Paramètres!$D$6</f>
        <v>44927</v>
      </c>
      <c r="D39" s="79">
        <f>[1]Paramètres!$F$6</f>
        <v>45016</v>
      </c>
      <c r="E39">
        <f t="shared" si="3"/>
        <v>90</v>
      </c>
      <c r="O39" t="s">
        <v>77</v>
      </c>
      <c r="Q39" t="s">
        <v>222</v>
      </c>
      <c r="R39" s="79">
        <f t="shared" si="4"/>
        <v>47300</v>
      </c>
      <c r="S39" s="79">
        <f>DATE(YEAR(R39),MONTH(R39)+2,DAY(R39)+29)</f>
        <v>47391</v>
      </c>
    </row>
    <row r="40" spans="2:19" x14ac:dyDescent="0.3">
      <c r="B40" t="s">
        <v>204</v>
      </c>
      <c r="C40" s="79">
        <f>[1]Paramètres!$D$6</f>
        <v>44927</v>
      </c>
      <c r="D40" s="79">
        <f>[1]Paramètres!$F$6</f>
        <v>45016</v>
      </c>
      <c r="E40">
        <f t="shared" si="3"/>
        <v>90</v>
      </c>
      <c r="O40" t="s">
        <v>78</v>
      </c>
      <c r="Q40" t="s">
        <v>223</v>
      </c>
      <c r="R40" s="79">
        <f>+S39+1</f>
        <v>47392</v>
      </c>
      <c r="S40" s="79">
        <f>DATE(YEAR(R40),MONTH(R40)+2,DAY(R40)+30)</f>
        <v>47483</v>
      </c>
    </row>
    <row r="41" spans="2:19" x14ac:dyDescent="0.3">
      <c r="B41" t="s">
        <v>205</v>
      </c>
      <c r="C41" s="79">
        <f>[1]Paramètres!$D$6</f>
        <v>44927</v>
      </c>
      <c r="D41" s="79">
        <f>[1]Paramètres!$F$6</f>
        <v>45016</v>
      </c>
      <c r="E41">
        <f t="shared" si="3"/>
        <v>90</v>
      </c>
      <c r="O41" t="s">
        <v>79</v>
      </c>
    </row>
    <row r="42" spans="2:19" x14ac:dyDescent="0.3">
      <c r="B42" t="s">
        <v>206</v>
      </c>
      <c r="C42" s="79">
        <f>[1]Paramètres!$D$6</f>
        <v>44927</v>
      </c>
      <c r="D42" s="79">
        <f>[1]Paramètres!$F$6</f>
        <v>45016</v>
      </c>
      <c r="E42">
        <f t="shared" si="3"/>
        <v>90</v>
      </c>
      <c r="O42" t="s">
        <v>80</v>
      </c>
    </row>
    <row r="43" spans="2:19" x14ac:dyDescent="0.3">
      <c r="B43" t="s">
        <v>207</v>
      </c>
      <c r="C43" s="79">
        <f>[1]Paramètres!$D$6</f>
        <v>44927</v>
      </c>
      <c r="D43" s="79">
        <f>[1]Paramètres!$F$6</f>
        <v>45016</v>
      </c>
      <c r="E43">
        <f t="shared" si="3"/>
        <v>90</v>
      </c>
      <c r="O43" t="s">
        <v>81</v>
      </c>
    </row>
    <row r="44" spans="2:19" x14ac:dyDescent="0.3">
      <c r="B44" t="s">
        <v>208</v>
      </c>
      <c r="C44" s="79">
        <f>[1]Paramètres!$D$6</f>
        <v>44927</v>
      </c>
      <c r="D44" s="79">
        <f>[1]Paramètres!$F$6</f>
        <v>45016</v>
      </c>
      <c r="E44">
        <f t="shared" si="3"/>
        <v>90</v>
      </c>
      <c r="O44" t="s">
        <v>82</v>
      </c>
    </row>
    <row r="45" spans="2:19" ht="16.2" thickBot="1" x14ac:dyDescent="0.35">
      <c r="B45" s="90" t="s">
        <v>209</v>
      </c>
      <c r="C45" s="90"/>
      <c r="D45" s="90"/>
      <c r="E45" s="90">
        <f>SUM(E34:E44)</f>
        <v>990</v>
      </c>
      <c r="O45" t="s">
        <v>83</v>
      </c>
    </row>
    <row r="46" spans="2:19" ht="16.2" thickTop="1" x14ac:dyDescent="0.3">
      <c r="O46" t="s">
        <v>84</v>
      </c>
    </row>
    <row r="47" spans="2:19" x14ac:dyDescent="0.3">
      <c r="C47" s="91" t="s">
        <v>210</v>
      </c>
      <c r="D47" s="92" t="s">
        <v>125</v>
      </c>
      <c r="O47" t="s">
        <v>85</v>
      </c>
    </row>
    <row r="48" spans="2:19" x14ac:dyDescent="0.3">
      <c r="O48" t="s">
        <v>86</v>
      </c>
    </row>
    <row r="49" spans="15:15" x14ac:dyDescent="0.3">
      <c r="O49" t="s">
        <v>87</v>
      </c>
    </row>
    <row r="50" spans="15:15" x14ac:dyDescent="0.3">
      <c r="O50" t="s">
        <v>88</v>
      </c>
    </row>
    <row r="51" spans="15:15" x14ac:dyDescent="0.3">
      <c r="O51" t="s">
        <v>89</v>
      </c>
    </row>
    <row r="52" spans="15:15" x14ac:dyDescent="0.3">
      <c r="O52" t="s">
        <v>90</v>
      </c>
    </row>
    <row r="53" spans="15:15" x14ac:dyDescent="0.3">
      <c r="O53" t="s">
        <v>91</v>
      </c>
    </row>
    <row r="54" spans="15:15" x14ac:dyDescent="0.3">
      <c r="O54" t="s">
        <v>92</v>
      </c>
    </row>
    <row r="55" spans="15:15" x14ac:dyDescent="0.3">
      <c r="O55" t="s">
        <v>93</v>
      </c>
    </row>
    <row r="56" spans="15:15" x14ac:dyDescent="0.3">
      <c r="O56" t="s">
        <v>94</v>
      </c>
    </row>
    <row r="76" spans="17:17" x14ac:dyDescent="0.3">
      <c r="Q76" t="b">
        <f>[1]Ref!E47=IFERROR(Q71/[1]Ref!E45,"")</f>
        <v>1</v>
      </c>
    </row>
  </sheetData>
  <sheetProtection algorithmName="SHA-512" hashValue="i//jXVPpymzXRbTSQXB+FtneMk/+68r/bBmt21GDyOFMovr3KZfMCb+2xnWl2OkTGEsfZPBJTQXOqkzkty2XWw==" saltValue="IndCIx11/6rLMnPWu+jz/Q==" spinCount="100000" sheet="1" objects="1" scenarios="1"/>
  <mergeCells count="8">
    <mergeCell ref="B20:I22"/>
    <mergeCell ref="B23:I25"/>
    <mergeCell ref="B2:I4"/>
    <mergeCell ref="B5:I5"/>
    <mergeCell ref="B6:I6"/>
    <mergeCell ref="B7:I9"/>
    <mergeCell ref="B10:I12"/>
    <mergeCell ref="B13:I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M16"/>
  <sheetViews>
    <sheetView showGridLines="0" workbookViewId="0">
      <selection activeCell="I4" sqref="I4"/>
    </sheetView>
  </sheetViews>
  <sheetFormatPr baseColWidth="10" defaultColWidth="0" defaultRowHeight="15.6" zeroHeight="1" x14ac:dyDescent="0.3"/>
  <cols>
    <col min="1" max="1" width="4.5" customWidth="1"/>
    <col min="2" max="2" width="4.8984375" customWidth="1"/>
    <col min="3" max="13" width="11" customWidth="1"/>
    <col min="14" max="16384" width="11" hidden="1"/>
  </cols>
  <sheetData>
    <row r="1" spans="2:8" x14ac:dyDescent="0.3"/>
    <row r="2" spans="2:8" x14ac:dyDescent="0.3">
      <c r="C2" s="73" t="s">
        <v>122</v>
      </c>
    </row>
    <row r="3" spans="2:8" x14ac:dyDescent="0.3"/>
    <row r="4" spans="2:8" ht="18" x14ac:dyDescent="0.35">
      <c r="C4" s="122" t="s">
        <v>121</v>
      </c>
      <c r="D4" s="122"/>
      <c r="E4" s="122"/>
      <c r="F4" s="122"/>
      <c r="G4" s="122"/>
      <c r="H4" s="122"/>
    </row>
    <row r="5" spans="2:8" x14ac:dyDescent="0.3"/>
    <row r="6" spans="2:8" x14ac:dyDescent="0.3">
      <c r="C6" s="73" t="s">
        <v>123</v>
      </c>
    </row>
    <row r="7" spans="2:8" x14ac:dyDescent="0.3"/>
    <row r="8" spans="2:8" ht="18" x14ac:dyDescent="0.35">
      <c r="C8" s="122" t="s">
        <v>117</v>
      </c>
      <c r="D8" s="122"/>
      <c r="E8" s="122"/>
      <c r="F8" s="122"/>
      <c r="G8" s="122"/>
      <c r="H8" s="122"/>
    </row>
    <row r="9" spans="2:8" x14ac:dyDescent="0.3"/>
    <row r="10" spans="2:8" x14ac:dyDescent="0.3">
      <c r="B10" s="72" t="s">
        <v>118</v>
      </c>
      <c r="C10" s="73" t="s">
        <v>119</v>
      </c>
    </row>
    <row r="11" spans="2:8" x14ac:dyDescent="0.3"/>
    <row r="12" spans="2:8" x14ac:dyDescent="0.3">
      <c r="B12" s="72" t="s">
        <v>120</v>
      </c>
      <c r="C12" s="73" t="s">
        <v>124</v>
      </c>
    </row>
    <row r="13" spans="2:8" x14ac:dyDescent="0.3"/>
    <row r="14" spans="2:8" x14ac:dyDescent="0.3"/>
    <row r="15" spans="2:8" x14ac:dyDescent="0.3"/>
    <row r="16" spans="2:8" x14ac:dyDescent="0.3"/>
  </sheetData>
  <sheetProtection algorithmName="SHA-512" hashValue="k50hH1y+7gc1a/WAdD/nVve4E/xhoHQsfRxjhSgTnwvx00AIll0KR35T/ekN0ooCLx70jr5BnWvYGYDf/2zaOg==" saltValue="y2K6CtD8JNUHJEAhl3mejQ==" spinCount="100000" sheet="1" objects="1" scenarios="1"/>
  <mergeCells count="2">
    <mergeCell ref="C8:H8"/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Instructions</vt:lpstr>
      <vt:lpstr>Paramètres</vt:lpstr>
      <vt:lpstr>Données lit(s) selon AE</vt:lpstr>
      <vt:lpstr>Données lit(s) dérogatoire</vt:lpstr>
      <vt:lpstr>Ref</vt:lpstr>
      <vt:lpstr>CopieDonnées</vt:lpstr>
      <vt:lpstr>AncienneVersion</vt:lpstr>
      <vt:lpstr>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 Reyne-Laure (DEAS)</dc:creator>
  <cp:lastModifiedBy>Blanc-Giacobino Diane (DSES)</cp:lastModifiedBy>
  <cp:lastPrinted>2024-03-28T13:07:56Z</cp:lastPrinted>
  <dcterms:created xsi:type="dcterms:W3CDTF">2015-09-28T06:17:22Z</dcterms:created>
  <dcterms:modified xsi:type="dcterms:W3CDTF">2025-03-10T15:44:19Z</dcterms:modified>
</cp:coreProperties>
</file>