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DC07" lockStructure="1"/>
  <bookViews>
    <workbookView xWindow="13665" yWindow="-30" windowWidth="13635" windowHeight="12795" tabRatio="406"/>
  </bookViews>
  <sheets>
    <sheet name="Décompte" sheetId="1" r:id="rId1"/>
    <sheet name="Saisie_heures" sheetId="5" r:id="rId2"/>
    <sheet name="Paramètres" sheetId="2" state="hidden" r:id="rId3"/>
  </sheets>
  <definedNames>
    <definedName name="_xlnm.Print_Titles" localSheetId="1">Saisie_heures!$3:$3</definedName>
    <definedName name="Part_AOS_A">Décompte!$E$27</definedName>
    <definedName name="Part_AOS_B">Décompte!$E$28</definedName>
    <definedName name="Part_AOS_C">Décompte!$E$29</definedName>
    <definedName name="Part_patient">Décompte!$F$27</definedName>
    <definedName name="Tarif_OPAS_A">Décompte!$G$27</definedName>
    <definedName name="Tarif_OPAS_B">Décompte!$G$28</definedName>
    <definedName name="Tarif_OPAS_C">Décompte!$G$29</definedName>
    <definedName name="_xlnm.Print_Area" localSheetId="0">Décompte!$A$1:$H$52</definedName>
    <definedName name="_xlnm.Print_Area" localSheetId="1">Saisie_heures!$A$1:$G$1200</definedName>
  </definedNames>
  <calcPr calcId="145621" iterateDelta="1E-4"/>
</workbook>
</file>

<file path=xl/calcChain.xml><?xml version="1.0" encoding="utf-8"?>
<calcChain xmlns="http://schemas.openxmlformats.org/spreadsheetml/2006/main">
  <c r="G4" i="5" l="1"/>
  <c r="U33" i="1" l="1"/>
  <c r="H4" i="5" l="1"/>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H1035" i="5"/>
  <c r="H1036" i="5"/>
  <c r="H1037" i="5"/>
  <c r="H1038" i="5"/>
  <c r="H1039" i="5"/>
  <c r="H1040" i="5"/>
  <c r="H1041" i="5"/>
  <c r="H1042" i="5"/>
  <c r="H1043" i="5"/>
  <c r="H1044" i="5"/>
  <c r="H1045" i="5"/>
  <c r="H1046" i="5"/>
  <c r="H1047" i="5"/>
  <c r="H1048" i="5"/>
  <c r="H1049" i="5"/>
  <c r="H1050" i="5"/>
  <c r="H1051" i="5"/>
  <c r="H1052" i="5"/>
  <c r="H1053" i="5"/>
  <c r="H1054" i="5"/>
  <c r="H1055" i="5"/>
  <c r="H1056" i="5"/>
  <c r="H1057" i="5"/>
  <c r="H1058" i="5"/>
  <c r="H1059" i="5"/>
  <c r="H1060" i="5"/>
  <c r="H1061" i="5"/>
  <c r="H1062" i="5"/>
  <c r="H1063" i="5"/>
  <c r="H1064" i="5"/>
  <c r="H1065" i="5"/>
  <c r="H1066" i="5"/>
  <c r="H1067" i="5"/>
  <c r="H1068" i="5"/>
  <c r="H1069" i="5"/>
  <c r="H1070" i="5"/>
  <c r="H1071" i="5"/>
  <c r="H1072" i="5"/>
  <c r="H1073" i="5"/>
  <c r="H1074" i="5"/>
  <c r="H1075" i="5"/>
  <c r="H1076" i="5"/>
  <c r="H1077" i="5"/>
  <c r="H1078" i="5"/>
  <c r="H1079" i="5"/>
  <c r="H1080" i="5"/>
  <c r="H1081" i="5"/>
  <c r="H1082" i="5"/>
  <c r="H1083" i="5"/>
  <c r="H1084" i="5"/>
  <c r="H1085" i="5"/>
  <c r="H1086" i="5"/>
  <c r="H1087" i="5"/>
  <c r="H1088" i="5"/>
  <c r="H1089" i="5"/>
  <c r="H1090" i="5"/>
  <c r="H1091" i="5"/>
  <c r="H1092" i="5"/>
  <c r="H1093" i="5"/>
  <c r="H1094" i="5"/>
  <c r="H1095" i="5"/>
  <c r="H1096" i="5"/>
  <c r="H1097" i="5"/>
  <c r="H1098" i="5"/>
  <c r="H1099" i="5"/>
  <c r="H1100" i="5"/>
  <c r="H1101" i="5"/>
  <c r="H1102" i="5"/>
  <c r="H1103" i="5"/>
  <c r="H1104" i="5"/>
  <c r="H1105" i="5"/>
  <c r="H1106" i="5"/>
  <c r="H1107" i="5"/>
  <c r="H1108" i="5"/>
  <c r="H1109" i="5"/>
  <c r="H1110" i="5"/>
  <c r="H1111" i="5"/>
  <c r="H1112" i="5"/>
  <c r="H1113" i="5"/>
  <c r="H1114" i="5"/>
  <c r="H1115" i="5"/>
  <c r="H1116" i="5"/>
  <c r="H1117" i="5"/>
  <c r="H1118" i="5"/>
  <c r="H1119" i="5"/>
  <c r="H1120" i="5"/>
  <c r="H1121" i="5"/>
  <c r="H1122" i="5"/>
  <c r="H1123" i="5"/>
  <c r="H1124" i="5"/>
  <c r="H1125" i="5"/>
  <c r="H1126" i="5"/>
  <c r="H1127" i="5"/>
  <c r="H1128" i="5"/>
  <c r="H1129" i="5"/>
  <c r="H1130" i="5"/>
  <c r="H1131" i="5"/>
  <c r="H1132" i="5"/>
  <c r="H1133" i="5"/>
  <c r="H1134" i="5"/>
  <c r="H1135" i="5"/>
  <c r="H1136" i="5"/>
  <c r="H1137" i="5"/>
  <c r="H1138" i="5"/>
  <c r="H1139" i="5"/>
  <c r="H1140" i="5"/>
  <c r="H1141" i="5"/>
  <c r="H1142" i="5"/>
  <c r="H1143" i="5"/>
  <c r="H1144" i="5"/>
  <c r="H1145" i="5"/>
  <c r="H1146" i="5"/>
  <c r="H1147" i="5"/>
  <c r="H1148" i="5"/>
  <c r="H1149" i="5"/>
  <c r="H1150" i="5"/>
  <c r="H1151" i="5"/>
  <c r="H1152" i="5"/>
  <c r="H1153" i="5"/>
  <c r="H1154" i="5"/>
  <c r="H1155" i="5"/>
  <c r="H1156" i="5"/>
  <c r="H1157" i="5"/>
  <c r="H1158" i="5"/>
  <c r="H1159" i="5"/>
  <c r="H1160" i="5"/>
  <c r="H1161" i="5"/>
  <c r="H1162" i="5"/>
  <c r="H1163" i="5"/>
  <c r="H1164" i="5"/>
  <c r="H1165" i="5"/>
  <c r="H1166" i="5"/>
  <c r="H1167" i="5"/>
  <c r="H1168" i="5"/>
  <c r="H1169" i="5"/>
  <c r="H1170" i="5"/>
  <c r="H1171" i="5"/>
  <c r="H1172" i="5"/>
  <c r="H1173" i="5"/>
  <c r="H1174" i="5"/>
  <c r="H1175" i="5"/>
  <c r="H1176" i="5"/>
  <c r="H1177" i="5"/>
  <c r="H1178" i="5"/>
  <c r="H1179" i="5"/>
  <c r="H1180" i="5"/>
  <c r="H1181" i="5"/>
  <c r="H1182" i="5"/>
  <c r="H1183" i="5"/>
  <c r="H1184" i="5"/>
  <c r="H1185" i="5"/>
  <c r="H1186" i="5"/>
  <c r="H1187" i="5"/>
  <c r="H1188" i="5"/>
  <c r="H1189" i="5"/>
  <c r="H1190" i="5"/>
  <c r="H1191" i="5"/>
  <c r="H1192" i="5"/>
  <c r="H1193" i="5"/>
  <c r="H1194" i="5"/>
  <c r="H1195" i="5"/>
  <c r="H1196" i="5"/>
  <c r="H1197" i="5"/>
  <c r="H1198" i="5"/>
  <c r="H1199" i="5"/>
  <c r="G17" i="5"/>
  <c r="I15" i="5"/>
  <c r="I17" i="5"/>
  <c r="I19" i="5"/>
  <c r="I25" i="5"/>
  <c r="I27" i="5"/>
  <c r="I31" i="5"/>
  <c r="I35" i="5"/>
  <c r="I38" i="5"/>
  <c r="I43" i="5"/>
  <c r="I46" i="5"/>
  <c r="I47" i="5"/>
  <c r="I51" i="5"/>
  <c r="I53" i="5"/>
  <c r="I59" i="5"/>
  <c r="I63" i="5"/>
  <c r="I67" i="5"/>
  <c r="I74" i="5"/>
  <c r="I75" i="5"/>
  <c r="I79" i="5"/>
  <c r="I81" i="5"/>
  <c r="I83" i="5"/>
  <c r="I89" i="5"/>
  <c r="I91" i="5"/>
  <c r="G94" i="5"/>
  <c r="I95" i="5"/>
  <c r="I99" i="5"/>
  <c r="I102" i="5"/>
  <c r="I110" i="5"/>
  <c r="I117" i="5"/>
  <c r="I123" i="5"/>
  <c r="I131" i="5"/>
  <c r="I138" i="5"/>
  <c r="I145" i="5"/>
  <c r="G150" i="5"/>
  <c r="I153" i="5"/>
  <c r="I159" i="5"/>
  <c r="I166" i="5"/>
  <c r="I174" i="5"/>
  <c r="G176" i="5"/>
  <c r="I181" i="5"/>
  <c r="I187" i="5"/>
  <c r="I195" i="5"/>
  <c r="I202" i="5"/>
  <c r="G208" i="5"/>
  <c r="I209" i="5"/>
  <c r="I216" i="5"/>
  <c r="I220" i="5"/>
  <c r="I224" i="5"/>
  <c r="I228" i="5"/>
  <c r="I232" i="5"/>
  <c r="G235" i="5"/>
  <c r="I236" i="5"/>
  <c r="I240" i="5"/>
  <c r="I244" i="5"/>
  <c r="I248" i="5"/>
  <c r="I252" i="5"/>
  <c r="I256" i="5"/>
  <c r="I260" i="5"/>
  <c r="G262" i="5"/>
  <c r="I264" i="5"/>
  <c r="I268" i="5"/>
  <c r="I272" i="5"/>
  <c r="I276" i="5"/>
  <c r="I280" i="5"/>
  <c r="I284" i="5"/>
  <c r="I288" i="5"/>
  <c r="I292" i="5"/>
  <c r="G294" i="5"/>
  <c r="I296" i="5"/>
  <c r="I300" i="5"/>
  <c r="I304" i="5"/>
  <c r="I308" i="5"/>
  <c r="I312" i="5"/>
  <c r="I314" i="5"/>
  <c r="I316" i="5"/>
  <c r="I318" i="5"/>
  <c r="G320" i="5"/>
  <c r="I322" i="5"/>
  <c r="I324" i="5"/>
  <c r="I326"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I332" i="5"/>
  <c r="I337" i="5"/>
  <c r="I342" i="5"/>
  <c r="I348" i="5"/>
  <c r="I353" i="5"/>
  <c r="I358" i="5"/>
  <c r="I364" i="5"/>
  <c r="I369" i="5"/>
  <c r="I374" i="5"/>
  <c r="I380" i="5"/>
  <c r="I385" i="5"/>
  <c r="G388" i="5"/>
  <c r="I390" i="5"/>
  <c r="I396" i="5"/>
  <c r="I401" i="5"/>
  <c r="I406" i="5"/>
  <c r="I412" i="5"/>
  <c r="I417" i="5"/>
  <c r="I422" i="5"/>
  <c r="I428" i="5"/>
  <c r="G429" i="5"/>
  <c r="I433" i="5"/>
  <c r="I438" i="5"/>
  <c r="I444" i="5"/>
  <c r="I449" i="5"/>
  <c r="I454" i="5"/>
  <c r="I460" i="5"/>
  <c r="G464" i="5"/>
  <c r="I465" i="5"/>
  <c r="I470" i="5"/>
  <c r="I476" i="5"/>
  <c r="I481" i="5"/>
  <c r="I486" i="5"/>
  <c r="I492" i="5"/>
  <c r="G493" i="5"/>
  <c r="I497" i="5"/>
  <c r="I502" i="5"/>
  <c r="I508" i="5"/>
  <c r="I513" i="5"/>
  <c r="I518" i="5"/>
  <c r="G521" i="5"/>
  <c r="I524" i="5"/>
  <c r="I529" i="5"/>
  <c r="I534" i="5"/>
  <c r="I540" i="5"/>
  <c r="I545" i="5"/>
  <c r="G549" i="5"/>
  <c r="I550" i="5"/>
  <c r="I556" i="5"/>
  <c r="I561" i="5"/>
  <c r="I566" i="5"/>
  <c r="I569" i="5"/>
  <c r="I570" i="5"/>
  <c r="I572" i="5"/>
  <c r="I574" i="5"/>
  <c r="I576" i="5"/>
  <c r="I577" i="5"/>
  <c r="G579" i="5"/>
  <c r="I580" i="5"/>
  <c r="I581" i="5"/>
  <c r="I582" i="5"/>
  <c r="I585" i="5"/>
  <c r="I586" i="5"/>
  <c r="I588" i="5"/>
  <c r="I590" i="5"/>
  <c r="I592" i="5"/>
  <c r="I593" i="5"/>
  <c r="I596" i="5"/>
  <c r="I597" i="5"/>
  <c r="I598" i="5"/>
  <c r="I600" i="5"/>
  <c r="I601" i="5"/>
  <c r="I602" i="5"/>
  <c r="I604" i="5"/>
  <c r="I605" i="5"/>
  <c r="I606" i="5"/>
  <c r="G607" i="5"/>
  <c r="I608" i="5"/>
  <c r="I609" i="5"/>
  <c r="I610" i="5"/>
  <c r="I612" i="5"/>
  <c r="I613" i="5"/>
  <c r="I614" i="5"/>
  <c r="I616" i="5"/>
  <c r="I617" i="5"/>
  <c r="I618" i="5"/>
  <c r="I620" i="5"/>
  <c r="I621" i="5"/>
  <c r="I622" i="5"/>
  <c r="I624" i="5"/>
  <c r="I625" i="5"/>
  <c r="I626" i="5"/>
  <c r="I628" i="5"/>
  <c r="I629" i="5"/>
  <c r="I630" i="5"/>
  <c r="I632" i="5"/>
  <c r="I633" i="5"/>
  <c r="I634" i="5"/>
  <c r="G635" i="5"/>
  <c r="I636" i="5"/>
  <c r="I637" i="5"/>
  <c r="I638"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I639" i="5"/>
  <c r="I640" i="5"/>
  <c r="I641" i="5"/>
  <c r="I643" i="5"/>
  <c r="I644" i="5"/>
  <c r="I645" i="5"/>
  <c r="I647" i="5"/>
  <c r="I648" i="5"/>
  <c r="I649" i="5"/>
  <c r="I651" i="5"/>
  <c r="I652" i="5"/>
  <c r="I653" i="5"/>
  <c r="I655" i="5"/>
  <c r="I656" i="5"/>
  <c r="I657" i="5"/>
  <c r="I659" i="5"/>
  <c r="I660" i="5"/>
  <c r="I661" i="5"/>
  <c r="I663" i="5"/>
  <c r="I664" i="5"/>
  <c r="I665" i="5"/>
  <c r="I667" i="5"/>
  <c r="I668" i="5"/>
  <c r="I669" i="5"/>
  <c r="I671" i="5"/>
  <c r="I672" i="5"/>
  <c r="I673" i="5"/>
  <c r="I675" i="5"/>
  <c r="I676" i="5"/>
  <c r="I677" i="5"/>
  <c r="I679" i="5"/>
  <c r="I680" i="5"/>
  <c r="G681" i="5"/>
  <c r="I683" i="5"/>
  <c r="I684" i="5"/>
  <c r="I685" i="5"/>
  <c r="I687" i="5"/>
  <c r="I688" i="5"/>
  <c r="I689" i="5"/>
  <c r="I691" i="5"/>
  <c r="I692" i="5"/>
  <c r="I693" i="5"/>
  <c r="I695" i="5"/>
  <c r="I696" i="5"/>
  <c r="I697" i="5"/>
  <c r="I699" i="5"/>
  <c r="I700" i="5"/>
  <c r="I701" i="5"/>
  <c r="I703" i="5"/>
  <c r="I704" i="5"/>
  <c r="I705" i="5"/>
  <c r="I707" i="5"/>
  <c r="I708" i="5"/>
  <c r="I709" i="5"/>
  <c r="I710" i="5"/>
  <c r="I711" i="5"/>
  <c r="I712" i="5"/>
  <c r="I713" i="5"/>
  <c r="I714" i="5"/>
  <c r="I715" i="5"/>
  <c r="I716" i="5"/>
  <c r="G717" i="5"/>
  <c r="I718" i="5"/>
  <c r="I719" i="5"/>
  <c r="I720" i="5"/>
  <c r="I721" i="5"/>
  <c r="I722" i="5"/>
  <c r="I723" i="5"/>
  <c r="I724" i="5"/>
  <c r="I725" i="5"/>
  <c r="I726" i="5"/>
  <c r="I727" i="5"/>
  <c r="I728" i="5"/>
  <c r="G729" i="5"/>
  <c r="I730" i="5"/>
  <c r="I731" i="5"/>
  <c r="I732" i="5"/>
  <c r="G733" i="5"/>
  <c r="I734" i="5"/>
  <c r="I735" i="5"/>
  <c r="I736" i="5"/>
  <c r="I737" i="5"/>
  <c r="I738" i="5"/>
  <c r="I739" i="5"/>
  <c r="I740" i="5"/>
  <c r="I741" i="5"/>
  <c r="I742" i="5"/>
  <c r="I743" i="5"/>
  <c r="I744" i="5"/>
  <c r="I745" i="5"/>
  <c r="I746" i="5"/>
  <c r="I747" i="5"/>
  <c r="I748" i="5"/>
  <c r="G749" i="5"/>
  <c r="I750" i="5"/>
  <c r="I751" i="5"/>
  <c r="I752" i="5"/>
  <c r="I753" i="5"/>
  <c r="I754" i="5"/>
  <c r="I755" i="5"/>
  <c r="I756" i="5"/>
  <c r="I757" i="5"/>
  <c r="I758" i="5"/>
  <c r="I759" i="5"/>
  <c r="I760" i="5"/>
  <c r="G761" i="5"/>
  <c r="I762" i="5"/>
  <c r="I763" i="5"/>
  <c r="I764" i="5"/>
  <c r="G765" i="5"/>
  <c r="I766" i="5"/>
  <c r="I767" i="5"/>
  <c r="I768" i="5"/>
  <c r="I769" i="5"/>
  <c r="I770" i="5"/>
  <c r="I771" i="5"/>
  <c r="I772" i="5"/>
  <c r="I773" i="5"/>
  <c r="I774" i="5"/>
  <c r="I775" i="5"/>
  <c r="I776" i="5"/>
  <c r="I777" i="5"/>
  <c r="I778" i="5"/>
  <c r="I779" i="5"/>
  <c r="I780" i="5"/>
  <c r="G781" i="5"/>
  <c r="I782" i="5"/>
  <c r="I783" i="5"/>
  <c r="I784" i="5"/>
  <c r="I785" i="5"/>
  <c r="I786" i="5"/>
  <c r="I787" i="5"/>
  <c r="I788" i="5"/>
  <c r="I789" i="5"/>
  <c r="I790" i="5"/>
  <c r="I791" i="5"/>
  <c r="I792" i="5"/>
  <c r="G793" i="5"/>
  <c r="I794" i="5"/>
  <c r="I795" i="5"/>
  <c r="I796" i="5"/>
  <c r="G797" i="5"/>
  <c r="I798" i="5"/>
  <c r="I799" i="5"/>
  <c r="I800" i="5"/>
  <c r="I801" i="5"/>
  <c r="I802" i="5"/>
  <c r="I803" i="5"/>
  <c r="I804" i="5"/>
  <c r="I805" i="5"/>
  <c r="I806" i="5"/>
  <c r="I807" i="5"/>
  <c r="I808" i="5"/>
  <c r="I809" i="5"/>
  <c r="I810" i="5"/>
  <c r="I811" i="5"/>
  <c r="I812" i="5"/>
  <c r="G813" i="5"/>
  <c r="I814" i="5"/>
  <c r="I815" i="5"/>
  <c r="I816" i="5"/>
  <c r="I817" i="5"/>
  <c r="I818" i="5"/>
  <c r="I819" i="5"/>
  <c r="I820" i="5"/>
  <c r="I821" i="5"/>
  <c r="I822" i="5"/>
  <c r="I823" i="5"/>
  <c r="I824" i="5"/>
  <c r="G825" i="5"/>
  <c r="I826" i="5"/>
  <c r="I827" i="5"/>
  <c r="I828" i="5"/>
  <c r="G829" i="5"/>
  <c r="I830" i="5"/>
  <c r="I831" i="5"/>
  <c r="I832" i="5"/>
  <c r="I833" i="5"/>
  <c r="I834" i="5"/>
  <c r="I835" i="5"/>
  <c r="I836" i="5"/>
  <c r="I837" i="5"/>
  <c r="I838" i="5"/>
  <c r="I839" i="5"/>
  <c r="I840" i="5"/>
  <c r="I841" i="5"/>
  <c r="I842" i="5"/>
  <c r="I843" i="5"/>
  <c r="I844" i="5"/>
  <c r="G845" i="5"/>
  <c r="I846" i="5"/>
  <c r="I847" i="5"/>
  <c r="I848" i="5"/>
  <c r="I849" i="5"/>
  <c r="I850" i="5"/>
  <c r="I851" i="5"/>
  <c r="I852" i="5"/>
  <c r="I853" i="5"/>
  <c r="I854" i="5"/>
  <c r="I855" i="5"/>
  <c r="I856" i="5"/>
  <c r="G857" i="5"/>
  <c r="I858" i="5"/>
  <c r="I859" i="5"/>
  <c r="I860" i="5"/>
  <c r="G861" i="5"/>
  <c r="I862" i="5"/>
  <c r="I863" i="5"/>
  <c r="I864" i="5"/>
  <c r="I865" i="5"/>
  <c r="I866" i="5"/>
  <c r="I867" i="5"/>
  <c r="I868" i="5"/>
  <c r="I869" i="5"/>
  <c r="I870" i="5"/>
  <c r="I871" i="5"/>
  <c r="I872" i="5"/>
  <c r="I873" i="5"/>
  <c r="I874" i="5"/>
  <c r="I875" i="5"/>
  <c r="I876" i="5"/>
  <c r="G877" i="5"/>
  <c r="I878" i="5"/>
  <c r="I879" i="5"/>
  <c r="I880" i="5"/>
  <c r="I881" i="5"/>
  <c r="I882" i="5"/>
  <c r="I883" i="5"/>
  <c r="I884" i="5"/>
  <c r="I885" i="5"/>
  <c r="I886" i="5"/>
  <c r="I887" i="5"/>
  <c r="I888" i="5"/>
  <c r="G889" i="5"/>
  <c r="I890" i="5"/>
  <c r="I891" i="5"/>
  <c r="I892" i="5"/>
  <c r="G893" i="5"/>
  <c r="I894" i="5"/>
  <c r="I895" i="5"/>
  <c r="I896" i="5"/>
  <c r="I897" i="5"/>
  <c r="I898" i="5"/>
  <c r="I899" i="5"/>
  <c r="I900" i="5"/>
  <c r="I901" i="5"/>
  <c r="I902" i="5"/>
  <c r="I903" i="5"/>
  <c r="I904" i="5"/>
  <c r="I905" i="5"/>
  <c r="I906" i="5"/>
  <c r="I907" i="5"/>
  <c r="I908" i="5"/>
  <c r="G909" i="5"/>
  <c r="I910" i="5"/>
  <c r="I911" i="5"/>
  <c r="I912" i="5"/>
  <c r="I913" i="5"/>
  <c r="I914" i="5"/>
  <c r="I915" i="5"/>
  <c r="I916" i="5"/>
  <c r="I917" i="5"/>
  <c r="I918" i="5"/>
  <c r="I919" i="5"/>
  <c r="I920" i="5"/>
  <c r="G921" i="5"/>
  <c r="I922" i="5"/>
  <c r="I923" i="5"/>
  <c r="I924" i="5"/>
  <c r="G925" i="5"/>
  <c r="I926" i="5"/>
  <c r="I927" i="5"/>
  <c r="I928" i="5"/>
  <c r="I929" i="5"/>
  <c r="I930" i="5"/>
  <c r="I931" i="5"/>
  <c r="I932" i="5"/>
  <c r="I933" i="5"/>
  <c r="I934" i="5"/>
  <c r="I935" i="5"/>
  <c r="I936" i="5"/>
  <c r="I937" i="5"/>
  <c r="I938" i="5"/>
  <c r="I939" i="5"/>
  <c r="I940" i="5"/>
  <c r="G941" i="5"/>
  <c r="I942" i="5"/>
  <c r="I943" i="5"/>
  <c r="I944" i="5"/>
  <c r="I945" i="5"/>
  <c r="I946" i="5"/>
  <c r="I947" i="5"/>
  <c r="I948" i="5"/>
  <c r="G949" i="5"/>
  <c r="I950"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M639" i="5"/>
  <c r="M640" i="5"/>
  <c r="M641" i="5"/>
  <c r="M642" i="5"/>
  <c r="M643" i="5"/>
  <c r="M644" i="5"/>
  <c r="M645" i="5"/>
  <c r="M646" i="5"/>
  <c r="M647" i="5"/>
  <c r="M648" i="5"/>
  <c r="M649" i="5"/>
  <c r="M650" i="5"/>
  <c r="M651" i="5"/>
  <c r="M652" i="5"/>
  <c r="M653" i="5"/>
  <c r="M654" i="5"/>
  <c r="M655" i="5"/>
  <c r="M656" i="5"/>
  <c r="M657" i="5"/>
  <c r="M658" i="5"/>
  <c r="M659" i="5"/>
  <c r="M660" i="5"/>
  <c r="M661" i="5"/>
  <c r="M662" i="5"/>
  <c r="M663" i="5"/>
  <c r="M664" i="5"/>
  <c r="M665" i="5"/>
  <c r="M666" i="5"/>
  <c r="M667" i="5"/>
  <c r="M668" i="5"/>
  <c r="M669" i="5"/>
  <c r="M670" i="5"/>
  <c r="M671" i="5"/>
  <c r="M672" i="5"/>
  <c r="M673" i="5"/>
  <c r="M674" i="5"/>
  <c r="M675" i="5"/>
  <c r="M676" i="5"/>
  <c r="M677" i="5"/>
  <c r="M678" i="5"/>
  <c r="M679" i="5"/>
  <c r="M680" i="5"/>
  <c r="M681" i="5"/>
  <c r="M682" i="5"/>
  <c r="M683" i="5"/>
  <c r="M684" i="5"/>
  <c r="M685" i="5"/>
  <c r="M686" i="5"/>
  <c r="M687" i="5"/>
  <c r="M688" i="5"/>
  <c r="M689" i="5"/>
  <c r="M690" i="5"/>
  <c r="M691" i="5"/>
  <c r="M692" i="5"/>
  <c r="M693" i="5"/>
  <c r="M694" i="5"/>
  <c r="M695" i="5"/>
  <c r="M696" i="5"/>
  <c r="M697" i="5"/>
  <c r="M698" i="5"/>
  <c r="M699" i="5"/>
  <c r="M700" i="5"/>
  <c r="M701" i="5"/>
  <c r="M702" i="5"/>
  <c r="M703" i="5"/>
  <c r="M704" i="5"/>
  <c r="M705" i="5"/>
  <c r="M706" i="5"/>
  <c r="M707" i="5"/>
  <c r="M708" i="5"/>
  <c r="M709" i="5"/>
  <c r="M710" i="5"/>
  <c r="M711" i="5"/>
  <c r="M712" i="5"/>
  <c r="M713" i="5"/>
  <c r="M714" i="5"/>
  <c r="M715" i="5"/>
  <c r="M716" i="5"/>
  <c r="M717" i="5"/>
  <c r="M718" i="5"/>
  <c r="M719" i="5"/>
  <c r="M720" i="5"/>
  <c r="M721" i="5"/>
  <c r="M722" i="5"/>
  <c r="M723" i="5"/>
  <c r="M724" i="5"/>
  <c r="M725" i="5"/>
  <c r="M726" i="5"/>
  <c r="M727" i="5"/>
  <c r="M728" i="5"/>
  <c r="M729" i="5"/>
  <c r="M730" i="5"/>
  <c r="M731" i="5"/>
  <c r="M732" i="5"/>
  <c r="M733" i="5"/>
  <c r="M734" i="5"/>
  <c r="M735" i="5"/>
  <c r="M736" i="5"/>
  <c r="M737" i="5"/>
  <c r="M738" i="5"/>
  <c r="M739" i="5"/>
  <c r="M740" i="5"/>
  <c r="M741" i="5"/>
  <c r="M742" i="5"/>
  <c r="M743" i="5"/>
  <c r="M744" i="5"/>
  <c r="M745" i="5"/>
  <c r="M746" i="5"/>
  <c r="M747" i="5"/>
  <c r="M748" i="5"/>
  <c r="M749" i="5"/>
  <c r="M750" i="5"/>
  <c r="M751" i="5"/>
  <c r="M752" i="5"/>
  <c r="M753" i="5"/>
  <c r="M754" i="5"/>
  <c r="M755" i="5"/>
  <c r="M756" i="5"/>
  <c r="M757" i="5"/>
  <c r="M758" i="5"/>
  <c r="M759" i="5"/>
  <c r="M760" i="5"/>
  <c r="M761" i="5"/>
  <c r="M762" i="5"/>
  <c r="M763" i="5"/>
  <c r="M764" i="5"/>
  <c r="M765" i="5"/>
  <c r="M766" i="5"/>
  <c r="M767" i="5"/>
  <c r="M768" i="5"/>
  <c r="M769" i="5"/>
  <c r="M770" i="5"/>
  <c r="M771" i="5"/>
  <c r="M772" i="5"/>
  <c r="M773" i="5"/>
  <c r="M774" i="5"/>
  <c r="M775" i="5"/>
  <c r="M776" i="5"/>
  <c r="M777" i="5"/>
  <c r="M778" i="5"/>
  <c r="M779" i="5"/>
  <c r="M780" i="5"/>
  <c r="M781" i="5"/>
  <c r="M782" i="5"/>
  <c r="M783" i="5"/>
  <c r="M784" i="5"/>
  <c r="M785" i="5"/>
  <c r="M786" i="5"/>
  <c r="M787" i="5"/>
  <c r="M788" i="5"/>
  <c r="M789" i="5"/>
  <c r="M790" i="5"/>
  <c r="M791" i="5"/>
  <c r="M792" i="5"/>
  <c r="M793" i="5"/>
  <c r="M794" i="5"/>
  <c r="M795" i="5"/>
  <c r="M796" i="5"/>
  <c r="M797" i="5"/>
  <c r="M798" i="5"/>
  <c r="M799" i="5"/>
  <c r="M800" i="5"/>
  <c r="M801" i="5"/>
  <c r="M802" i="5"/>
  <c r="M803" i="5"/>
  <c r="M804" i="5"/>
  <c r="M805" i="5"/>
  <c r="M806" i="5"/>
  <c r="M807"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M914" i="5"/>
  <c r="M915" i="5"/>
  <c r="M916" i="5"/>
  <c r="M917" i="5"/>
  <c r="M918" i="5"/>
  <c r="M919" i="5"/>
  <c r="M920" i="5"/>
  <c r="M921" i="5"/>
  <c r="M922" i="5"/>
  <c r="M923" i="5"/>
  <c r="M924" i="5"/>
  <c r="M925" i="5"/>
  <c r="M926" i="5"/>
  <c r="M927" i="5"/>
  <c r="M928" i="5"/>
  <c r="M929" i="5"/>
  <c r="M930" i="5"/>
  <c r="M931" i="5"/>
  <c r="M932" i="5"/>
  <c r="M933" i="5"/>
  <c r="M934" i="5"/>
  <c r="M935" i="5"/>
  <c r="M936" i="5"/>
  <c r="M937" i="5"/>
  <c r="M938" i="5"/>
  <c r="M939" i="5"/>
  <c r="M940" i="5"/>
  <c r="M941" i="5"/>
  <c r="M942" i="5"/>
  <c r="M943" i="5"/>
  <c r="M944" i="5"/>
  <c r="M945" i="5"/>
  <c r="M946" i="5"/>
  <c r="M947" i="5"/>
  <c r="M948" i="5"/>
  <c r="M949" i="5"/>
  <c r="M950"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N687" i="5"/>
  <c r="N688" i="5"/>
  <c r="N689" i="5"/>
  <c r="N690" i="5"/>
  <c r="N691" i="5"/>
  <c r="N692" i="5"/>
  <c r="N693" i="5"/>
  <c r="N694" i="5"/>
  <c r="N695" i="5"/>
  <c r="N696" i="5"/>
  <c r="N697" i="5"/>
  <c r="N698" i="5"/>
  <c r="N699" i="5"/>
  <c r="N700" i="5"/>
  <c r="N701" i="5"/>
  <c r="N702" i="5"/>
  <c r="N703" i="5"/>
  <c r="N704" i="5"/>
  <c r="N705" i="5"/>
  <c r="N706" i="5"/>
  <c r="N707" i="5"/>
  <c r="N708" i="5"/>
  <c r="N709" i="5"/>
  <c r="N710" i="5"/>
  <c r="N711" i="5"/>
  <c r="N712" i="5"/>
  <c r="N713" i="5"/>
  <c r="N714" i="5"/>
  <c r="N715" i="5"/>
  <c r="N716" i="5"/>
  <c r="N717" i="5"/>
  <c r="N718" i="5"/>
  <c r="N719" i="5"/>
  <c r="N720" i="5"/>
  <c r="N721" i="5"/>
  <c r="N722" i="5"/>
  <c r="N723" i="5"/>
  <c r="N724" i="5"/>
  <c r="N725" i="5"/>
  <c r="N726" i="5"/>
  <c r="N727" i="5"/>
  <c r="N728" i="5"/>
  <c r="N729" i="5"/>
  <c r="N730" i="5"/>
  <c r="N731" i="5"/>
  <c r="N732" i="5"/>
  <c r="N733" i="5"/>
  <c r="N734" i="5"/>
  <c r="N735" i="5"/>
  <c r="N736" i="5"/>
  <c r="N737" i="5"/>
  <c r="N738" i="5"/>
  <c r="N739" i="5"/>
  <c r="N740" i="5"/>
  <c r="N741" i="5"/>
  <c r="N742" i="5"/>
  <c r="N743" i="5"/>
  <c r="N744" i="5"/>
  <c r="N745" i="5"/>
  <c r="N746" i="5"/>
  <c r="N747" i="5"/>
  <c r="N748" i="5"/>
  <c r="N749" i="5"/>
  <c r="N750" i="5"/>
  <c r="N751" i="5"/>
  <c r="N752" i="5"/>
  <c r="N753" i="5"/>
  <c r="N754" i="5"/>
  <c r="N755" i="5"/>
  <c r="N756" i="5"/>
  <c r="N757" i="5"/>
  <c r="N758" i="5"/>
  <c r="N759" i="5"/>
  <c r="N760" i="5"/>
  <c r="N761" i="5"/>
  <c r="N762" i="5"/>
  <c r="N763" i="5"/>
  <c r="N764" i="5"/>
  <c r="N765" i="5"/>
  <c r="N766" i="5"/>
  <c r="N767" i="5"/>
  <c r="N768" i="5"/>
  <c r="N769" i="5"/>
  <c r="N770" i="5"/>
  <c r="N771" i="5"/>
  <c r="N772" i="5"/>
  <c r="N773" i="5"/>
  <c r="N774" i="5"/>
  <c r="N775" i="5"/>
  <c r="N776" i="5"/>
  <c r="N777" i="5"/>
  <c r="N778" i="5"/>
  <c r="N779" i="5"/>
  <c r="N780" i="5"/>
  <c r="N781" i="5"/>
  <c r="N782" i="5"/>
  <c r="N783" i="5"/>
  <c r="N784" i="5"/>
  <c r="N785" i="5"/>
  <c r="N786" i="5"/>
  <c r="N787" i="5"/>
  <c r="N788" i="5"/>
  <c r="N789" i="5"/>
  <c r="N790" i="5"/>
  <c r="N791" i="5"/>
  <c r="N792" i="5"/>
  <c r="N793" i="5"/>
  <c r="N794" i="5"/>
  <c r="N795" i="5"/>
  <c r="N796" i="5"/>
  <c r="N797" i="5"/>
  <c r="N798" i="5"/>
  <c r="N799" i="5"/>
  <c r="N800" i="5"/>
  <c r="N801" i="5"/>
  <c r="N802" i="5"/>
  <c r="N803" i="5"/>
  <c r="N804" i="5"/>
  <c r="N805" i="5"/>
  <c r="N806" i="5"/>
  <c r="N807"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N901" i="5"/>
  <c r="N902" i="5"/>
  <c r="N903" i="5"/>
  <c r="N904" i="5"/>
  <c r="N905" i="5"/>
  <c r="N906" i="5"/>
  <c r="N907" i="5"/>
  <c r="N908" i="5"/>
  <c r="N909" i="5"/>
  <c r="N910" i="5"/>
  <c r="N911" i="5"/>
  <c r="N912" i="5"/>
  <c r="N913" i="5"/>
  <c r="N914" i="5"/>
  <c r="N915" i="5"/>
  <c r="N916" i="5"/>
  <c r="N917" i="5"/>
  <c r="N918" i="5"/>
  <c r="N919" i="5"/>
  <c r="N920" i="5"/>
  <c r="N921" i="5"/>
  <c r="N922" i="5"/>
  <c r="N923" i="5"/>
  <c r="N924" i="5"/>
  <c r="N925" i="5"/>
  <c r="N926" i="5"/>
  <c r="N927" i="5"/>
  <c r="N928" i="5"/>
  <c r="N929" i="5"/>
  <c r="N930" i="5"/>
  <c r="N931" i="5"/>
  <c r="N932" i="5"/>
  <c r="N933" i="5"/>
  <c r="N934" i="5"/>
  <c r="N935" i="5"/>
  <c r="N936" i="5"/>
  <c r="N937" i="5"/>
  <c r="N938" i="5"/>
  <c r="N939" i="5"/>
  <c r="N940" i="5"/>
  <c r="N941" i="5"/>
  <c r="N942" i="5"/>
  <c r="N943" i="5"/>
  <c r="N944" i="5"/>
  <c r="N945" i="5"/>
  <c r="N946" i="5"/>
  <c r="N947" i="5"/>
  <c r="N948" i="5"/>
  <c r="N949" i="5"/>
  <c r="N950" i="5"/>
  <c r="K33" i="1" l="1"/>
  <c r="A36" i="1" s="1"/>
  <c r="E33" i="1"/>
  <c r="F33" i="1" s="1"/>
  <c r="C33" i="1"/>
  <c r="B33" i="1"/>
  <c r="A33" i="1"/>
  <c r="J4" i="5"/>
  <c r="G680" i="5"/>
  <c r="G600" i="5"/>
  <c r="G348" i="5"/>
  <c r="G316" i="5"/>
  <c r="G256" i="5"/>
  <c r="G174" i="5"/>
  <c r="G63" i="5"/>
  <c r="G38" i="5"/>
  <c r="G19" i="5"/>
  <c r="I294" i="5"/>
  <c r="G648" i="5"/>
  <c r="G540" i="5"/>
  <c r="G304" i="5"/>
  <c r="G240" i="5"/>
  <c r="G95" i="5"/>
  <c r="G59" i="5"/>
  <c r="G35" i="5"/>
  <c r="I176" i="5"/>
  <c r="G444" i="5"/>
  <c r="G288" i="5"/>
  <c r="G224" i="5"/>
  <c r="G74" i="5"/>
  <c r="G47" i="5"/>
  <c r="G31" i="5"/>
  <c r="G696" i="5"/>
  <c r="G632" i="5"/>
  <c r="G380" i="5"/>
  <c r="G324" i="5"/>
  <c r="G272" i="5"/>
  <c r="G202" i="5"/>
  <c r="G67" i="5"/>
  <c r="G46" i="5"/>
  <c r="G27" i="5"/>
  <c r="I317" i="5"/>
  <c r="G317" i="5"/>
  <c r="I305" i="5"/>
  <c r="G305" i="5"/>
  <c r="I293" i="5"/>
  <c r="G293" i="5"/>
  <c r="I281" i="5"/>
  <c r="G281" i="5"/>
  <c r="I269" i="5"/>
  <c r="G269" i="5"/>
  <c r="I257" i="5"/>
  <c r="G257" i="5"/>
  <c r="I245" i="5"/>
  <c r="G245" i="5"/>
  <c r="I233" i="5"/>
  <c r="G233" i="5"/>
  <c r="I221" i="5"/>
  <c r="G221" i="5"/>
  <c r="I213" i="5"/>
  <c r="G213" i="5"/>
  <c r="I201" i="5"/>
  <c r="G201" i="5"/>
  <c r="I169" i="5"/>
  <c r="G169" i="5"/>
  <c r="I141" i="5"/>
  <c r="G141" i="5"/>
  <c r="I129" i="5"/>
  <c r="G129" i="5"/>
  <c r="I121" i="5"/>
  <c r="G121" i="5"/>
  <c r="I109" i="5"/>
  <c r="G109" i="5"/>
  <c r="I97" i="5"/>
  <c r="G97" i="5"/>
  <c r="I69" i="5"/>
  <c r="G69" i="5"/>
  <c r="I41" i="5"/>
  <c r="G41" i="5"/>
  <c r="G89" i="5"/>
  <c r="G664" i="5"/>
  <c r="I761" i="5"/>
  <c r="G610" i="5"/>
  <c r="G572" i="5"/>
  <c r="G454" i="5"/>
  <c r="G390" i="5"/>
  <c r="I310" i="5"/>
  <c r="G310" i="5"/>
  <c r="I306" i="5"/>
  <c r="G306" i="5"/>
  <c r="I302" i="5"/>
  <c r="G302" i="5"/>
  <c r="I298" i="5"/>
  <c r="G298" i="5"/>
  <c r="I290" i="5"/>
  <c r="G290" i="5"/>
  <c r="I286" i="5"/>
  <c r="G286" i="5"/>
  <c r="I282" i="5"/>
  <c r="G282" i="5"/>
  <c r="I278" i="5"/>
  <c r="G278" i="5"/>
  <c r="I274" i="5"/>
  <c r="G274" i="5"/>
  <c r="I270" i="5"/>
  <c r="G270" i="5"/>
  <c r="I266" i="5"/>
  <c r="G266" i="5"/>
  <c r="I258" i="5"/>
  <c r="G258" i="5"/>
  <c r="I254" i="5"/>
  <c r="G254" i="5"/>
  <c r="I250" i="5"/>
  <c r="G250" i="5"/>
  <c r="I246" i="5"/>
  <c r="G246" i="5"/>
  <c r="I242" i="5"/>
  <c r="G242" i="5"/>
  <c r="I238" i="5"/>
  <c r="G238" i="5"/>
  <c r="I234" i="5"/>
  <c r="G234" i="5"/>
  <c r="G230" i="5"/>
  <c r="I230" i="5"/>
  <c r="I226" i="5"/>
  <c r="G226" i="5"/>
  <c r="I222" i="5"/>
  <c r="G222" i="5"/>
  <c r="I218" i="5"/>
  <c r="G218" i="5"/>
  <c r="I214" i="5"/>
  <c r="G214" i="5"/>
  <c r="I210" i="5"/>
  <c r="G210" i="5"/>
  <c r="I206" i="5"/>
  <c r="G206" i="5"/>
  <c r="G198" i="5"/>
  <c r="I198" i="5"/>
  <c r="I194" i="5"/>
  <c r="G194" i="5"/>
  <c r="I190" i="5"/>
  <c r="G190" i="5"/>
  <c r="I186" i="5"/>
  <c r="G186" i="5"/>
  <c r="I182" i="5"/>
  <c r="G182" i="5"/>
  <c r="I178" i="5"/>
  <c r="G178" i="5"/>
  <c r="I170" i="5"/>
  <c r="G170" i="5"/>
  <c r="I162" i="5"/>
  <c r="G162" i="5"/>
  <c r="I158" i="5"/>
  <c r="G158" i="5"/>
  <c r="I154" i="5"/>
  <c r="G154" i="5"/>
  <c r="I146" i="5"/>
  <c r="G146" i="5"/>
  <c r="I142" i="5"/>
  <c r="G142" i="5"/>
  <c r="I134" i="5"/>
  <c r="G134" i="5"/>
  <c r="I130" i="5"/>
  <c r="G130" i="5"/>
  <c r="G126" i="5"/>
  <c r="I126" i="5"/>
  <c r="I122" i="5"/>
  <c r="G122" i="5"/>
  <c r="I118" i="5"/>
  <c r="G118" i="5"/>
  <c r="I114" i="5"/>
  <c r="G114" i="5"/>
  <c r="I106" i="5"/>
  <c r="G106" i="5"/>
  <c r="I98" i="5"/>
  <c r="G98" i="5"/>
  <c r="I90" i="5"/>
  <c r="G90" i="5"/>
  <c r="I86" i="5"/>
  <c r="G86" i="5"/>
  <c r="I82" i="5"/>
  <c r="G82" i="5"/>
  <c r="I78" i="5"/>
  <c r="G78" i="5"/>
  <c r="I70" i="5"/>
  <c r="G70" i="5"/>
  <c r="I66" i="5"/>
  <c r="G66" i="5"/>
  <c r="G62" i="5"/>
  <c r="I62" i="5"/>
  <c r="I58" i="5"/>
  <c r="G58" i="5"/>
  <c r="I54" i="5"/>
  <c r="G54" i="5"/>
  <c r="I50" i="5"/>
  <c r="G50" i="5"/>
  <c r="I42" i="5"/>
  <c r="G42" i="5"/>
  <c r="I34" i="5"/>
  <c r="G34" i="5"/>
  <c r="I30" i="5"/>
  <c r="G30" i="5"/>
  <c r="I26" i="5"/>
  <c r="G26" i="5"/>
  <c r="I22" i="5"/>
  <c r="G22" i="5"/>
  <c r="I18" i="5"/>
  <c r="G18" i="5"/>
  <c r="G326" i="5"/>
  <c r="G318" i="5"/>
  <c r="G308" i="5"/>
  <c r="G292" i="5"/>
  <c r="G276" i="5"/>
  <c r="G260" i="5"/>
  <c r="G244" i="5"/>
  <c r="G228" i="5"/>
  <c r="G209" i="5"/>
  <c r="G181" i="5"/>
  <c r="G153" i="5"/>
  <c r="G123" i="5"/>
  <c r="I320" i="5"/>
  <c r="I208" i="5"/>
  <c r="I321" i="5"/>
  <c r="G321" i="5"/>
  <c r="I309" i="5"/>
  <c r="G309" i="5"/>
  <c r="I297" i="5"/>
  <c r="G297" i="5"/>
  <c r="I285" i="5"/>
  <c r="G285" i="5"/>
  <c r="I273" i="5"/>
  <c r="G273" i="5"/>
  <c r="I261" i="5"/>
  <c r="G261" i="5"/>
  <c r="I249" i="5"/>
  <c r="G249" i="5"/>
  <c r="I237" i="5"/>
  <c r="G237" i="5"/>
  <c r="I225" i="5"/>
  <c r="G225" i="5"/>
  <c r="I217" i="5"/>
  <c r="G217" i="5"/>
  <c r="I205" i="5"/>
  <c r="G205" i="5"/>
  <c r="I193" i="5"/>
  <c r="G193" i="5"/>
  <c r="I185" i="5"/>
  <c r="G185" i="5"/>
  <c r="I173" i="5"/>
  <c r="G173" i="5"/>
  <c r="I161" i="5"/>
  <c r="G161" i="5"/>
  <c r="I137" i="5"/>
  <c r="G137" i="5"/>
  <c r="I125" i="5"/>
  <c r="G125" i="5"/>
  <c r="I113" i="5"/>
  <c r="G113" i="5"/>
  <c r="I101" i="5"/>
  <c r="G101" i="5"/>
  <c r="I93" i="5"/>
  <c r="G93" i="5"/>
  <c r="I85" i="5"/>
  <c r="G85" i="5"/>
  <c r="I73" i="5"/>
  <c r="G73" i="5"/>
  <c r="I65" i="5"/>
  <c r="G65" i="5"/>
  <c r="I57" i="5"/>
  <c r="G57" i="5"/>
  <c r="I45" i="5"/>
  <c r="G45" i="5"/>
  <c r="I33" i="5"/>
  <c r="G33" i="5"/>
  <c r="I21" i="5"/>
  <c r="G21" i="5"/>
  <c r="G145" i="5"/>
  <c r="G626" i="5"/>
  <c r="G586" i="5"/>
  <c r="G518" i="5"/>
  <c r="G412" i="5"/>
  <c r="I607" i="5"/>
  <c r="I212" i="5"/>
  <c r="G212" i="5"/>
  <c r="I204" i="5"/>
  <c r="G204" i="5"/>
  <c r="I200" i="5"/>
  <c r="G200" i="5"/>
  <c r="I196" i="5"/>
  <c r="G196" i="5"/>
  <c r="G192" i="5"/>
  <c r="I192" i="5"/>
  <c r="I188" i="5"/>
  <c r="G188" i="5"/>
  <c r="I184" i="5"/>
  <c r="G184" i="5"/>
  <c r="I180" i="5"/>
  <c r="G180" i="5"/>
  <c r="I172" i="5"/>
  <c r="G172" i="5"/>
  <c r="I168" i="5"/>
  <c r="G168" i="5"/>
  <c r="I164" i="5"/>
  <c r="G164" i="5"/>
  <c r="G160" i="5"/>
  <c r="I160" i="5"/>
  <c r="I156" i="5"/>
  <c r="G156" i="5"/>
  <c r="I152" i="5"/>
  <c r="G152" i="5"/>
  <c r="I148" i="5"/>
  <c r="G148" i="5"/>
  <c r="G144" i="5"/>
  <c r="I144" i="5"/>
  <c r="I140" i="5"/>
  <c r="G140" i="5"/>
  <c r="I136" i="5"/>
  <c r="G136" i="5"/>
  <c r="I132" i="5"/>
  <c r="G132" i="5"/>
  <c r="I128" i="5"/>
  <c r="G128" i="5"/>
  <c r="I124" i="5"/>
  <c r="G124" i="5"/>
  <c r="I120" i="5"/>
  <c r="G120" i="5"/>
  <c r="I116" i="5"/>
  <c r="G116" i="5"/>
  <c r="I112" i="5"/>
  <c r="G112" i="5"/>
  <c r="I108" i="5"/>
  <c r="G108" i="5"/>
  <c r="I104" i="5"/>
  <c r="G104" i="5"/>
  <c r="I100" i="5"/>
  <c r="G100" i="5"/>
  <c r="I96" i="5"/>
  <c r="G96" i="5"/>
  <c r="I92" i="5"/>
  <c r="G92" i="5"/>
  <c r="I88" i="5"/>
  <c r="G88" i="5"/>
  <c r="I84" i="5"/>
  <c r="G84" i="5"/>
  <c r="I80" i="5"/>
  <c r="G80" i="5"/>
  <c r="I76" i="5"/>
  <c r="G76" i="5"/>
  <c r="I72" i="5"/>
  <c r="G72" i="5"/>
  <c r="I68" i="5"/>
  <c r="G68" i="5"/>
  <c r="I64" i="5"/>
  <c r="G64" i="5"/>
  <c r="I60" i="5"/>
  <c r="G60" i="5"/>
  <c r="I56" i="5"/>
  <c r="G56" i="5"/>
  <c r="I52" i="5"/>
  <c r="G52" i="5"/>
  <c r="I48" i="5"/>
  <c r="G48" i="5"/>
  <c r="I44" i="5"/>
  <c r="G44" i="5"/>
  <c r="I40" i="5"/>
  <c r="G40" i="5"/>
  <c r="I36" i="5"/>
  <c r="G36" i="5"/>
  <c r="I32" i="5"/>
  <c r="G32" i="5"/>
  <c r="I28" i="5"/>
  <c r="G28" i="5"/>
  <c r="I24" i="5"/>
  <c r="G24" i="5"/>
  <c r="I20" i="5"/>
  <c r="G20" i="5"/>
  <c r="I16" i="5"/>
  <c r="G16" i="5"/>
  <c r="G322" i="5"/>
  <c r="G314" i="5"/>
  <c r="G300" i="5"/>
  <c r="G284" i="5"/>
  <c r="G268" i="5"/>
  <c r="G252" i="5"/>
  <c r="G236" i="5"/>
  <c r="G220" i="5"/>
  <c r="G195" i="5"/>
  <c r="G166" i="5"/>
  <c r="G138" i="5"/>
  <c r="G110" i="5"/>
  <c r="G81" i="5"/>
  <c r="G25" i="5"/>
  <c r="I262" i="5"/>
  <c r="I150" i="5"/>
  <c r="I325" i="5"/>
  <c r="G325" i="5"/>
  <c r="I313" i="5"/>
  <c r="G313" i="5"/>
  <c r="I301" i="5"/>
  <c r="G301" i="5"/>
  <c r="I289" i="5"/>
  <c r="G289" i="5"/>
  <c r="I277" i="5"/>
  <c r="G277" i="5"/>
  <c r="I265" i="5"/>
  <c r="G265" i="5"/>
  <c r="I253" i="5"/>
  <c r="G253" i="5"/>
  <c r="I241" i="5"/>
  <c r="G241" i="5"/>
  <c r="I229" i="5"/>
  <c r="G229" i="5"/>
  <c r="I197" i="5"/>
  <c r="G197" i="5"/>
  <c r="I189" i="5"/>
  <c r="G189" i="5"/>
  <c r="I177" i="5"/>
  <c r="G177" i="5"/>
  <c r="I165" i="5"/>
  <c r="G165" i="5"/>
  <c r="I157" i="5"/>
  <c r="G157" i="5"/>
  <c r="I149" i="5"/>
  <c r="G149" i="5"/>
  <c r="I133" i="5"/>
  <c r="G133" i="5"/>
  <c r="I105" i="5"/>
  <c r="G105" i="5"/>
  <c r="I77" i="5"/>
  <c r="G77" i="5"/>
  <c r="I61" i="5"/>
  <c r="G61" i="5"/>
  <c r="I49" i="5"/>
  <c r="G49" i="5"/>
  <c r="I37" i="5"/>
  <c r="G37" i="5"/>
  <c r="I29" i="5"/>
  <c r="G29" i="5"/>
  <c r="G117" i="5"/>
  <c r="I889" i="5"/>
  <c r="G616" i="5"/>
  <c r="G580" i="5"/>
  <c r="G476" i="5"/>
  <c r="G396" i="5"/>
  <c r="G332" i="5"/>
  <c r="I388" i="5"/>
  <c r="I323" i="5"/>
  <c r="G323" i="5"/>
  <c r="I319" i="5"/>
  <c r="G319" i="5"/>
  <c r="I315" i="5"/>
  <c r="G315" i="5"/>
  <c r="I311" i="5"/>
  <c r="G311" i="5"/>
  <c r="I307" i="5"/>
  <c r="G307" i="5"/>
  <c r="I303" i="5"/>
  <c r="G303" i="5"/>
  <c r="I299" i="5"/>
  <c r="G299" i="5"/>
  <c r="I295" i="5"/>
  <c r="G295" i="5"/>
  <c r="I291" i="5"/>
  <c r="G291" i="5"/>
  <c r="I287" i="5"/>
  <c r="G287" i="5"/>
  <c r="I283" i="5"/>
  <c r="G283" i="5"/>
  <c r="I279" i="5"/>
  <c r="G279" i="5"/>
  <c r="I275" i="5"/>
  <c r="G275" i="5"/>
  <c r="I271" i="5"/>
  <c r="G271" i="5"/>
  <c r="I267" i="5"/>
  <c r="G267" i="5"/>
  <c r="I263" i="5"/>
  <c r="G263" i="5"/>
  <c r="I259" i="5"/>
  <c r="G259" i="5"/>
  <c r="I255" i="5"/>
  <c r="G255" i="5"/>
  <c r="I251" i="5"/>
  <c r="G251" i="5"/>
  <c r="I247" i="5"/>
  <c r="G247" i="5"/>
  <c r="I243" i="5"/>
  <c r="G243" i="5"/>
  <c r="I239" i="5"/>
  <c r="G239" i="5"/>
  <c r="I231" i="5"/>
  <c r="G231" i="5"/>
  <c r="I227" i="5"/>
  <c r="G227" i="5"/>
  <c r="I223" i="5"/>
  <c r="G223" i="5"/>
  <c r="I219" i="5"/>
  <c r="G219" i="5"/>
  <c r="I215" i="5"/>
  <c r="G215" i="5"/>
  <c r="I211" i="5"/>
  <c r="G211" i="5"/>
  <c r="I207" i="5"/>
  <c r="G207" i="5"/>
  <c r="I203" i="5"/>
  <c r="G203" i="5"/>
  <c r="I199" i="5"/>
  <c r="G199" i="5"/>
  <c r="I191" i="5"/>
  <c r="G191" i="5"/>
  <c r="I183" i="5"/>
  <c r="G183" i="5"/>
  <c r="I179" i="5"/>
  <c r="G179" i="5"/>
  <c r="I175" i="5"/>
  <c r="G175" i="5"/>
  <c r="I171" i="5"/>
  <c r="G171" i="5"/>
  <c r="I167" i="5"/>
  <c r="G167" i="5"/>
  <c r="I163" i="5"/>
  <c r="G163" i="5"/>
  <c r="I155" i="5"/>
  <c r="G155" i="5"/>
  <c r="I151" i="5"/>
  <c r="G151" i="5"/>
  <c r="I147" i="5"/>
  <c r="G147" i="5"/>
  <c r="I143" i="5"/>
  <c r="G143" i="5"/>
  <c r="I139" i="5"/>
  <c r="G139" i="5"/>
  <c r="I135" i="5"/>
  <c r="G135" i="5"/>
  <c r="I127" i="5"/>
  <c r="G127" i="5"/>
  <c r="I119" i="5"/>
  <c r="G119" i="5"/>
  <c r="I115" i="5"/>
  <c r="G115" i="5"/>
  <c r="I111" i="5"/>
  <c r="G111" i="5"/>
  <c r="I107" i="5"/>
  <c r="G107" i="5"/>
  <c r="G312" i="5"/>
  <c r="G296" i="5"/>
  <c r="G280" i="5"/>
  <c r="G264" i="5"/>
  <c r="G248" i="5"/>
  <c r="G232" i="5"/>
  <c r="G216" i="5"/>
  <c r="G187" i="5"/>
  <c r="G159" i="5"/>
  <c r="G131" i="5"/>
  <c r="G102" i="5"/>
  <c r="G53" i="5"/>
  <c r="I235" i="5"/>
  <c r="I94" i="5"/>
  <c r="I103" i="5"/>
  <c r="G103" i="5"/>
  <c r="I87" i="5"/>
  <c r="G87" i="5"/>
  <c r="I71" i="5"/>
  <c r="G71" i="5"/>
  <c r="I55" i="5"/>
  <c r="G55" i="5"/>
  <c r="I39" i="5"/>
  <c r="G39" i="5"/>
  <c r="I23" i="5"/>
  <c r="G23" i="5"/>
  <c r="G79" i="5"/>
  <c r="G51" i="5"/>
  <c r="G43" i="5"/>
  <c r="G15" i="5"/>
  <c r="G99" i="5"/>
  <c r="G91" i="5"/>
  <c r="G83" i="5"/>
  <c r="G75" i="5"/>
  <c r="I589" i="5"/>
  <c r="G589" i="5"/>
  <c r="I573" i="5"/>
  <c r="G573" i="5"/>
  <c r="I565" i="5"/>
  <c r="G565" i="5"/>
  <c r="I557" i="5"/>
  <c r="G557" i="5"/>
  <c r="I553" i="5"/>
  <c r="G553" i="5"/>
  <c r="I541" i="5"/>
  <c r="G541" i="5"/>
  <c r="I537" i="5"/>
  <c r="G537" i="5"/>
  <c r="I533" i="5"/>
  <c r="G533" i="5"/>
  <c r="I525" i="5"/>
  <c r="G525" i="5"/>
  <c r="I517" i="5"/>
  <c r="G517" i="5"/>
  <c r="I509" i="5"/>
  <c r="G509" i="5"/>
  <c r="I505" i="5"/>
  <c r="G505" i="5"/>
  <c r="I501" i="5"/>
  <c r="G501" i="5"/>
  <c r="I489" i="5"/>
  <c r="G489" i="5"/>
  <c r="I485" i="5"/>
  <c r="G485" i="5"/>
  <c r="I477" i="5"/>
  <c r="G477" i="5"/>
  <c r="I473" i="5"/>
  <c r="G473" i="5"/>
  <c r="I469" i="5"/>
  <c r="G469" i="5"/>
  <c r="I461" i="5"/>
  <c r="G461" i="5"/>
  <c r="G457" i="5"/>
  <c r="I457" i="5"/>
  <c r="I453" i="5"/>
  <c r="G453" i="5"/>
  <c r="I445" i="5"/>
  <c r="G445" i="5"/>
  <c r="I441" i="5"/>
  <c r="G441" i="5"/>
  <c r="I437" i="5"/>
  <c r="G437" i="5"/>
  <c r="I425" i="5"/>
  <c r="G425" i="5"/>
  <c r="I421" i="5"/>
  <c r="G421" i="5"/>
  <c r="I413" i="5"/>
  <c r="G413" i="5"/>
  <c r="I409" i="5"/>
  <c r="G409" i="5"/>
  <c r="I405" i="5"/>
  <c r="G405" i="5"/>
  <c r="I397" i="5"/>
  <c r="G397" i="5"/>
  <c r="I393" i="5"/>
  <c r="G393" i="5"/>
  <c r="I389" i="5"/>
  <c r="G389" i="5"/>
  <c r="I381" i="5"/>
  <c r="G381" i="5"/>
  <c r="I377" i="5"/>
  <c r="G377" i="5"/>
  <c r="I373" i="5"/>
  <c r="G373" i="5"/>
  <c r="I365" i="5"/>
  <c r="G365" i="5"/>
  <c r="I361" i="5"/>
  <c r="G361" i="5"/>
  <c r="I357" i="5"/>
  <c r="G357" i="5"/>
  <c r="I349" i="5"/>
  <c r="G349" i="5"/>
  <c r="I345" i="5"/>
  <c r="G345" i="5"/>
  <c r="I341" i="5"/>
  <c r="G341" i="5"/>
  <c r="I333" i="5"/>
  <c r="G333" i="5"/>
  <c r="I329" i="5"/>
  <c r="G329" i="5"/>
  <c r="G637" i="5"/>
  <c r="G621" i="5"/>
  <c r="G605" i="5"/>
  <c r="G593" i="5"/>
  <c r="G561" i="5"/>
  <c r="G497" i="5"/>
  <c r="G433" i="5"/>
  <c r="G369" i="5"/>
  <c r="I493" i="5"/>
  <c r="G705" i="5"/>
  <c r="G689" i="5"/>
  <c r="G673" i="5"/>
  <c r="G657" i="5"/>
  <c r="G641" i="5"/>
  <c r="I857" i="5"/>
  <c r="I729" i="5"/>
  <c r="I584" i="5"/>
  <c r="G584" i="5"/>
  <c r="I568" i="5"/>
  <c r="G568" i="5"/>
  <c r="I564" i="5"/>
  <c r="G564" i="5"/>
  <c r="I560" i="5"/>
  <c r="G560" i="5"/>
  <c r="I552" i="5"/>
  <c r="G552" i="5"/>
  <c r="I548" i="5"/>
  <c r="G548" i="5"/>
  <c r="I544" i="5"/>
  <c r="G544" i="5"/>
  <c r="I536" i="5"/>
  <c r="G536" i="5"/>
  <c r="I532" i="5"/>
  <c r="G532" i="5"/>
  <c r="G528" i="5"/>
  <c r="I528" i="5"/>
  <c r="I520" i="5"/>
  <c r="G520" i="5"/>
  <c r="I516" i="5"/>
  <c r="G516" i="5"/>
  <c r="I512" i="5"/>
  <c r="G512" i="5"/>
  <c r="I504" i="5"/>
  <c r="G504" i="5"/>
  <c r="G500" i="5"/>
  <c r="I500" i="5"/>
  <c r="I496" i="5"/>
  <c r="G496" i="5"/>
  <c r="I488" i="5"/>
  <c r="G488" i="5"/>
  <c r="I484" i="5"/>
  <c r="G484" i="5"/>
  <c r="I480" i="5"/>
  <c r="G480" i="5"/>
  <c r="I472" i="5"/>
  <c r="G472" i="5"/>
  <c r="I468" i="5"/>
  <c r="G468" i="5"/>
  <c r="I456" i="5"/>
  <c r="G456" i="5"/>
  <c r="I452" i="5"/>
  <c r="G452" i="5"/>
  <c r="I448" i="5"/>
  <c r="G448" i="5"/>
  <c r="I440" i="5"/>
  <c r="G440" i="5"/>
  <c r="I436" i="5"/>
  <c r="G436" i="5"/>
  <c r="I432" i="5"/>
  <c r="G432" i="5"/>
  <c r="I424" i="5"/>
  <c r="G424" i="5"/>
  <c r="G420" i="5"/>
  <c r="I420" i="5"/>
  <c r="I416" i="5"/>
  <c r="G416" i="5"/>
  <c r="I408" i="5"/>
  <c r="G408" i="5"/>
  <c r="I404" i="5"/>
  <c r="G404" i="5"/>
  <c r="I400" i="5"/>
  <c r="G400" i="5"/>
  <c r="I392" i="5"/>
  <c r="G392" i="5"/>
  <c r="I384" i="5"/>
  <c r="G384" i="5"/>
  <c r="I376" i="5"/>
  <c r="G376" i="5"/>
  <c r="G372" i="5"/>
  <c r="I372" i="5"/>
  <c r="I368" i="5"/>
  <c r="G368" i="5"/>
  <c r="I360" i="5"/>
  <c r="G360" i="5"/>
  <c r="I356" i="5"/>
  <c r="G356" i="5"/>
  <c r="I352" i="5"/>
  <c r="G352" i="5"/>
  <c r="I344" i="5"/>
  <c r="G344" i="5"/>
  <c r="I340" i="5"/>
  <c r="G340" i="5"/>
  <c r="I336" i="5"/>
  <c r="G336" i="5"/>
  <c r="I328" i="5"/>
  <c r="G328" i="5"/>
  <c r="G636" i="5"/>
  <c r="G630" i="5"/>
  <c r="G625" i="5"/>
  <c r="G620" i="5"/>
  <c r="G614" i="5"/>
  <c r="G609" i="5"/>
  <c r="G604" i="5"/>
  <c r="G598" i="5"/>
  <c r="G592" i="5"/>
  <c r="G585" i="5"/>
  <c r="G577" i="5"/>
  <c r="G570" i="5"/>
  <c r="G556" i="5"/>
  <c r="G534" i="5"/>
  <c r="G513" i="5"/>
  <c r="G492" i="5"/>
  <c r="G470" i="5"/>
  <c r="G449" i="5"/>
  <c r="G428" i="5"/>
  <c r="G406" i="5"/>
  <c r="G385" i="5"/>
  <c r="G364" i="5"/>
  <c r="G342" i="5"/>
  <c r="I579" i="5"/>
  <c r="I464" i="5"/>
  <c r="G701" i="5"/>
  <c r="G685" i="5"/>
  <c r="G669" i="5"/>
  <c r="G653" i="5"/>
  <c r="G640" i="5"/>
  <c r="I949" i="5"/>
  <c r="I825" i="5"/>
  <c r="I681" i="5"/>
  <c r="I631" i="5"/>
  <c r="G631" i="5"/>
  <c r="I627" i="5"/>
  <c r="G627" i="5"/>
  <c r="I623" i="5"/>
  <c r="G623" i="5"/>
  <c r="I619" i="5"/>
  <c r="G619" i="5"/>
  <c r="I615" i="5"/>
  <c r="G615" i="5"/>
  <c r="I611" i="5"/>
  <c r="G611" i="5"/>
  <c r="I603" i="5"/>
  <c r="G603" i="5"/>
  <c r="I599" i="5"/>
  <c r="G599" i="5"/>
  <c r="I595" i="5"/>
  <c r="G595" i="5"/>
  <c r="I591" i="5"/>
  <c r="G591" i="5"/>
  <c r="I587" i="5"/>
  <c r="G587" i="5"/>
  <c r="I583" i="5"/>
  <c r="G583" i="5"/>
  <c r="I575" i="5"/>
  <c r="G575" i="5"/>
  <c r="G571" i="5"/>
  <c r="I571" i="5"/>
  <c r="I567" i="5"/>
  <c r="G567" i="5"/>
  <c r="I563" i="5"/>
  <c r="G563" i="5"/>
  <c r="I559" i="5"/>
  <c r="G559" i="5"/>
  <c r="I555" i="5"/>
  <c r="G555" i="5"/>
  <c r="I551" i="5"/>
  <c r="G551" i="5"/>
  <c r="I547" i="5"/>
  <c r="G547" i="5"/>
  <c r="G543" i="5"/>
  <c r="I543" i="5"/>
  <c r="I539" i="5"/>
  <c r="G539" i="5"/>
  <c r="I535" i="5"/>
  <c r="G535" i="5"/>
  <c r="I531" i="5"/>
  <c r="G531" i="5"/>
  <c r="I527" i="5"/>
  <c r="G527" i="5"/>
  <c r="I523" i="5"/>
  <c r="G523" i="5"/>
  <c r="I519" i="5"/>
  <c r="G519" i="5"/>
  <c r="G515" i="5"/>
  <c r="I515" i="5"/>
  <c r="I511" i="5"/>
  <c r="G511" i="5"/>
  <c r="G507" i="5"/>
  <c r="I507" i="5"/>
  <c r="I503" i="5"/>
  <c r="G503" i="5"/>
  <c r="I499" i="5"/>
  <c r="G499" i="5"/>
  <c r="I495" i="5"/>
  <c r="G495" i="5"/>
  <c r="I491" i="5"/>
  <c r="G491" i="5"/>
  <c r="I487" i="5"/>
  <c r="G487" i="5"/>
  <c r="I483" i="5"/>
  <c r="G483" i="5"/>
  <c r="G479" i="5"/>
  <c r="I479" i="5"/>
  <c r="I475" i="5"/>
  <c r="G475" i="5"/>
  <c r="I471" i="5"/>
  <c r="G471" i="5"/>
  <c r="I467" i="5"/>
  <c r="G467" i="5"/>
  <c r="I463" i="5"/>
  <c r="G463" i="5"/>
  <c r="I459" i="5"/>
  <c r="G459" i="5"/>
  <c r="I455" i="5"/>
  <c r="G455" i="5"/>
  <c r="G451" i="5"/>
  <c r="I451" i="5"/>
  <c r="I447" i="5"/>
  <c r="G447" i="5"/>
  <c r="I443" i="5"/>
  <c r="G443" i="5"/>
  <c r="I439" i="5"/>
  <c r="G439" i="5"/>
  <c r="I435" i="5"/>
  <c r="G435" i="5"/>
  <c r="I431" i="5"/>
  <c r="G431" i="5"/>
  <c r="I427" i="5"/>
  <c r="G427" i="5"/>
  <c r="I423" i="5"/>
  <c r="G423" i="5"/>
  <c r="I419" i="5"/>
  <c r="G419" i="5"/>
  <c r="I415" i="5"/>
  <c r="G415" i="5"/>
  <c r="I411" i="5"/>
  <c r="G411" i="5"/>
  <c r="I407" i="5"/>
  <c r="G407" i="5"/>
  <c r="I403" i="5"/>
  <c r="G403" i="5"/>
  <c r="I399" i="5"/>
  <c r="G399" i="5"/>
  <c r="G634" i="5"/>
  <c r="G629" i="5"/>
  <c r="G624" i="5"/>
  <c r="G618" i="5"/>
  <c r="G613" i="5"/>
  <c r="G608" i="5"/>
  <c r="G602" i="5"/>
  <c r="G597" i="5"/>
  <c r="G590" i="5"/>
  <c r="G582" i="5"/>
  <c r="G576" i="5"/>
  <c r="G569" i="5"/>
  <c r="G550" i="5"/>
  <c r="G529" i="5"/>
  <c r="G508" i="5"/>
  <c r="G486" i="5"/>
  <c r="G465" i="5"/>
  <c r="G422" i="5"/>
  <c r="G401" i="5"/>
  <c r="G358" i="5"/>
  <c r="G337" i="5"/>
  <c r="I549" i="5"/>
  <c r="I429" i="5"/>
  <c r="G700" i="5"/>
  <c r="G684" i="5"/>
  <c r="G668" i="5"/>
  <c r="G652" i="5"/>
  <c r="I921" i="5"/>
  <c r="I793" i="5"/>
  <c r="I594" i="5"/>
  <c r="G594" i="5"/>
  <c r="I578" i="5"/>
  <c r="G578" i="5"/>
  <c r="I562" i="5"/>
  <c r="G562" i="5"/>
  <c r="I558" i="5"/>
  <c r="G558" i="5"/>
  <c r="I554" i="5"/>
  <c r="G554" i="5"/>
  <c r="I546" i="5"/>
  <c r="G546" i="5"/>
  <c r="I542" i="5"/>
  <c r="G542" i="5"/>
  <c r="I538" i="5"/>
  <c r="G538" i="5"/>
  <c r="I530" i="5"/>
  <c r="G530" i="5"/>
  <c r="I526" i="5"/>
  <c r="G526" i="5"/>
  <c r="I522" i="5"/>
  <c r="G522" i="5"/>
  <c r="I514" i="5"/>
  <c r="G514" i="5"/>
  <c r="I510" i="5"/>
  <c r="G510" i="5"/>
  <c r="I506" i="5"/>
  <c r="G506" i="5"/>
  <c r="I498" i="5"/>
  <c r="G498" i="5"/>
  <c r="I494" i="5"/>
  <c r="G494" i="5"/>
  <c r="I490" i="5"/>
  <c r="G490" i="5"/>
  <c r="I482" i="5"/>
  <c r="G482" i="5"/>
  <c r="I478" i="5"/>
  <c r="G478" i="5"/>
  <c r="I474" i="5"/>
  <c r="G474" i="5"/>
  <c r="I466" i="5"/>
  <c r="G466" i="5"/>
  <c r="I462" i="5"/>
  <c r="G462" i="5"/>
  <c r="I458" i="5"/>
  <c r="G458" i="5"/>
  <c r="I450" i="5"/>
  <c r="G450" i="5"/>
  <c r="I446" i="5"/>
  <c r="G446" i="5"/>
  <c r="I442" i="5"/>
  <c r="G442" i="5"/>
  <c r="I434" i="5"/>
  <c r="G434" i="5"/>
  <c r="I430" i="5"/>
  <c r="G430" i="5"/>
  <c r="I426" i="5"/>
  <c r="G426" i="5"/>
  <c r="I418" i="5"/>
  <c r="G418" i="5"/>
  <c r="I414" i="5"/>
  <c r="G414" i="5"/>
  <c r="I410" i="5"/>
  <c r="G410" i="5"/>
  <c r="I402" i="5"/>
  <c r="G402" i="5"/>
  <c r="I398" i="5"/>
  <c r="G398" i="5"/>
  <c r="I394" i="5"/>
  <c r="G394" i="5"/>
  <c r="I386" i="5"/>
  <c r="G386" i="5"/>
  <c r="I382" i="5"/>
  <c r="G382" i="5"/>
  <c r="I378" i="5"/>
  <c r="G378" i="5"/>
  <c r="I370" i="5"/>
  <c r="G370" i="5"/>
  <c r="I366" i="5"/>
  <c r="G366" i="5"/>
  <c r="I362" i="5"/>
  <c r="G362" i="5"/>
  <c r="I354" i="5"/>
  <c r="G354" i="5"/>
  <c r="I350" i="5"/>
  <c r="G350" i="5"/>
  <c r="I346" i="5"/>
  <c r="G346" i="5"/>
  <c r="I338" i="5"/>
  <c r="G338" i="5"/>
  <c r="I334" i="5"/>
  <c r="G334" i="5"/>
  <c r="I330" i="5"/>
  <c r="G330" i="5"/>
  <c r="G638" i="5"/>
  <c r="G633" i="5"/>
  <c r="G628" i="5"/>
  <c r="G622" i="5"/>
  <c r="G617" i="5"/>
  <c r="G612" i="5"/>
  <c r="G606" i="5"/>
  <c r="G601" i="5"/>
  <c r="G596" i="5"/>
  <c r="G588" i="5"/>
  <c r="G581" i="5"/>
  <c r="G574" i="5"/>
  <c r="G566" i="5"/>
  <c r="G545" i="5"/>
  <c r="G524" i="5"/>
  <c r="G502" i="5"/>
  <c r="G481" i="5"/>
  <c r="G460" i="5"/>
  <c r="G438" i="5"/>
  <c r="G417" i="5"/>
  <c r="G374" i="5"/>
  <c r="G353" i="5"/>
  <c r="I635" i="5"/>
  <c r="I521" i="5"/>
  <c r="I395" i="5"/>
  <c r="G395" i="5"/>
  <c r="I391" i="5"/>
  <c r="G391" i="5"/>
  <c r="I387" i="5"/>
  <c r="G387" i="5"/>
  <c r="I383" i="5"/>
  <c r="G383" i="5"/>
  <c r="I379" i="5"/>
  <c r="G379" i="5"/>
  <c r="I375" i="5"/>
  <c r="G375" i="5"/>
  <c r="I371" i="5"/>
  <c r="G371" i="5"/>
  <c r="I367" i="5"/>
  <c r="G367" i="5"/>
  <c r="I363" i="5"/>
  <c r="G363" i="5"/>
  <c r="I359" i="5"/>
  <c r="G359" i="5"/>
  <c r="I355" i="5"/>
  <c r="G355" i="5"/>
  <c r="I351" i="5"/>
  <c r="G351" i="5"/>
  <c r="I347" i="5"/>
  <c r="G347" i="5"/>
  <c r="I343" i="5"/>
  <c r="G343" i="5"/>
  <c r="I339" i="5"/>
  <c r="G339" i="5"/>
  <c r="I335" i="5"/>
  <c r="G335" i="5"/>
  <c r="I331" i="5"/>
  <c r="G331" i="5"/>
  <c r="I327" i="5"/>
  <c r="G327" i="5"/>
  <c r="G948" i="5"/>
  <c r="G944" i="5"/>
  <c r="G940" i="5"/>
  <c r="G936" i="5"/>
  <c r="G932" i="5"/>
  <c r="G928" i="5"/>
  <c r="G924" i="5"/>
  <c r="G920" i="5"/>
  <c r="G916" i="5"/>
  <c r="G912" i="5"/>
  <c r="G908" i="5"/>
  <c r="G904" i="5"/>
  <c r="G900" i="5"/>
  <c r="G896" i="5"/>
  <c r="G892" i="5"/>
  <c r="G888" i="5"/>
  <c r="G884" i="5"/>
  <c r="G880" i="5"/>
  <c r="G876" i="5"/>
  <c r="G872" i="5"/>
  <c r="G868" i="5"/>
  <c r="G864" i="5"/>
  <c r="G860" i="5"/>
  <c r="G856" i="5"/>
  <c r="G852" i="5"/>
  <c r="G848" i="5"/>
  <c r="G844" i="5"/>
  <c r="G840" i="5"/>
  <c r="G836" i="5"/>
  <c r="G832" i="5"/>
  <c r="G828" i="5"/>
  <c r="G824" i="5"/>
  <c r="G820" i="5"/>
  <c r="G816" i="5"/>
  <c r="G812" i="5"/>
  <c r="G808" i="5"/>
  <c r="G804" i="5"/>
  <c r="G800" i="5"/>
  <c r="G796" i="5"/>
  <c r="G792" i="5"/>
  <c r="G788" i="5"/>
  <c r="G784" i="5"/>
  <c r="G780" i="5"/>
  <c r="G776" i="5"/>
  <c r="G772" i="5"/>
  <c r="G768" i="5"/>
  <c r="G764" i="5"/>
  <c r="G760" i="5"/>
  <c r="G756" i="5"/>
  <c r="G752" i="5"/>
  <c r="G748" i="5"/>
  <c r="G744" i="5"/>
  <c r="G740" i="5"/>
  <c r="G736" i="5"/>
  <c r="G732" i="5"/>
  <c r="G728" i="5"/>
  <c r="G724" i="5"/>
  <c r="G720" i="5"/>
  <c r="G716" i="5"/>
  <c r="G712" i="5"/>
  <c r="G708" i="5"/>
  <c r="G703" i="5"/>
  <c r="G697" i="5"/>
  <c r="G692" i="5"/>
  <c r="G687" i="5"/>
  <c r="G676" i="5"/>
  <c r="G671" i="5"/>
  <c r="G665" i="5"/>
  <c r="G660" i="5"/>
  <c r="G655" i="5"/>
  <c r="G649" i="5"/>
  <c r="G644" i="5"/>
  <c r="G639" i="5"/>
  <c r="I925" i="5"/>
  <c r="I893" i="5"/>
  <c r="I861" i="5"/>
  <c r="I829" i="5"/>
  <c r="I797" i="5"/>
  <c r="I765" i="5"/>
  <c r="I733" i="5"/>
  <c r="G947" i="5"/>
  <c r="G943" i="5"/>
  <c r="G939" i="5"/>
  <c r="G935" i="5"/>
  <c r="G931" i="5"/>
  <c r="G927" i="5"/>
  <c r="G923" i="5"/>
  <c r="G919" i="5"/>
  <c r="G915" i="5"/>
  <c r="G911" i="5"/>
  <c r="G907" i="5"/>
  <c r="G903" i="5"/>
  <c r="G899" i="5"/>
  <c r="G895" i="5"/>
  <c r="G891" i="5"/>
  <c r="G887" i="5"/>
  <c r="G883" i="5"/>
  <c r="G879" i="5"/>
  <c r="G875" i="5"/>
  <c r="G871" i="5"/>
  <c r="G867" i="5"/>
  <c r="G863" i="5"/>
  <c r="G859" i="5"/>
  <c r="G855" i="5"/>
  <c r="G851" i="5"/>
  <c r="G847" i="5"/>
  <c r="G843" i="5"/>
  <c r="G839" i="5"/>
  <c r="G835" i="5"/>
  <c r="G831" i="5"/>
  <c r="G827" i="5"/>
  <c r="G823" i="5"/>
  <c r="G819" i="5"/>
  <c r="G815" i="5"/>
  <c r="G811" i="5"/>
  <c r="G807" i="5"/>
  <c r="G803" i="5"/>
  <c r="G799" i="5"/>
  <c r="G795" i="5"/>
  <c r="G791" i="5"/>
  <c r="G787" i="5"/>
  <c r="G783" i="5"/>
  <c r="G779" i="5"/>
  <c r="G775" i="5"/>
  <c r="G771" i="5"/>
  <c r="G767" i="5"/>
  <c r="G763" i="5"/>
  <c r="G759" i="5"/>
  <c r="G755" i="5"/>
  <c r="G751" i="5"/>
  <c r="G747" i="5"/>
  <c r="G743" i="5"/>
  <c r="G739" i="5"/>
  <c r="G735" i="5"/>
  <c r="G731" i="5"/>
  <c r="G727" i="5"/>
  <c r="G723" i="5"/>
  <c r="G719" i="5"/>
  <c r="G715" i="5"/>
  <c r="G711" i="5"/>
  <c r="G707" i="5"/>
  <c r="G691" i="5"/>
  <c r="G675" i="5"/>
  <c r="G659" i="5"/>
  <c r="G643" i="5"/>
  <c r="I706" i="5"/>
  <c r="G706" i="5"/>
  <c r="I702" i="5"/>
  <c r="G702" i="5"/>
  <c r="I698" i="5"/>
  <c r="G698" i="5"/>
  <c r="I694" i="5"/>
  <c r="G694" i="5"/>
  <c r="I690" i="5"/>
  <c r="G690" i="5"/>
  <c r="I686" i="5"/>
  <c r="G686" i="5"/>
  <c r="I682" i="5"/>
  <c r="G682" i="5"/>
  <c r="I678" i="5"/>
  <c r="G678" i="5"/>
  <c r="I674" i="5"/>
  <c r="G674" i="5"/>
  <c r="I670" i="5"/>
  <c r="G670" i="5"/>
  <c r="I666" i="5"/>
  <c r="G666" i="5"/>
  <c r="I662" i="5"/>
  <c r="G662" i="5"/>
  <c r="I658" i="5"/>
  <c r="G658" i="5"/>
  <c r="I654" i="5"/>
  <c r="G654" i="5"/>
  <c r="I650" i="5"/>
  <c r="G650" i="5"/>
  <c r="I646" i="5"/>
  <c r="G646" i="5"/>
  <c r="I642" i="5"/>
  <c r="G642" i="5"/>
  <c r="G950" i="5"/>
  <c r="G946" i="5"/>
  <c r="G942" i="5"/>
  <c r="G938" i="5"/>
  <c r="G934" i="5"/>
  <c r="G930" i="5"/>
  <c r="G926" i="5"/>
  <c r="G922" i="5"/>
  <c r="G918" i="5"/>
  <c r="G914" i="5"/>
  <c r="G910" i="5"/>
  <c r="G906" i="5"/>
  <c r="G902" i="5"/>
  <c r="G898" i="5"/>
  <c r="G894" i="5"/>
  <c r="G890" i="5"/>
  <c r="G886" i="5"/>
  <c r="G882" i="5"/>
  <c r="G878" i="5"/>
  <c r="G874" i="5"/>
  <c r="G870" i="5"/>
  <c r="G866" i="5"/>
  <c r="G862" i="5"/>
  <c r="G858" i="5"/>
  <c r="G854" i="5"/>
  <c r="G850" i="5"/>
  <c r="G846" i="5"/>
  <c r="G842" i="5"/>
  <c r="G838" i="5"/>
  <c r="G834" i="5"/>
  <c r="G830" i="5"/>
  <c r="G826" i="5"/>
  <c r="G822" i="5"/>
  <c r="G818" i="5"/>
  <c r="G814" i="5"/>
  <c r="G810" i="5"/>
  <c r="G806" i="5"/>
  <c r="G802" i="5"/>
  <c r="G798" i="5"/>
  <c r="G794" i="5"/>
  <c r="G790" i="5"/>
  <c r="G786" i="5"/>
  <c r="G782" i="5"/>
  <c r="G778" i="5"/>
  <c r="G774" i="5"/>
  <c r="G770" i="5"/>
  <c r="G766" i="5"/>
  <c r="G762" i="5"/>
  <c r="G758" i="5"/>
  <c r="G754" i="5"/>
  <c r="G750" i="5"/>
  <c r="G746" i="5"/>
  <c r="G742" i="5"/>
  <c r="G738" i="5"/>
  <c r="G734" i="5"/>
  <c r="G730" i="5"/>
  <c r="G726" i="5"/>
  <c r="G722" i="5"/>
  <c r="G718" i="5"/>
  <c r="G714" i="5"/>
  <c r="G710" i="5"/>
  <c r="G695" i="5"/>
  <c r="G679" i="5"/>
  <c r="G663" i="5"/>
  <c r="G647" i="5"/>
  <c r="I941" i="5"/>
  <c r="I909" i="5"/>
  <c r="I877" i="5"/>
  <c r="I845" i="5"/>
  <c r="I813" i="5"/>
  <c r="I781" i="5"/>
  <c r="I749" i="5"/>
  <c r="I717" i="5"/>
  <c r="G945" i="5"/>
  <c r="G937" i="5"/>
  <c r="G933" i="5"/>
  <c r="G929" i="5"/>
  <c r="G917" i="5"/>
  <c r="G913" i="5"/>
  <c r="G905" i="5"/>
  <c r="G901" i="5"/>
  <c r="G897" i="5"/>
  <c r="G885" i="5"/>
  <c r="G881" i="5"/>
  <c r="G873" i="5"/>
  <c r="G869" i="5"/>
  <c r="G865" i="5"/>
  <c r="G853" i="5"/>
  <c r="G849" i="5"/>
  <c r="G841" i="5"/>
  <c r="G837" i="5"/>
  <c r="G833" i="5"/>
  <c r="G821" i="5"/>
  <c r="G817" i="5"/>
  <c r="G809" i="5"/>
  <c r="G805" i="5"/>
  <c r="G801" i="5"/>
  <c r="G789" i="5"/>
  <c r="G785" i="5"/>
  <c r="G777" i="5"/>
  <c r="G773" i="5"/>
  <c r="G769" i="5"/>
  <c r="G757" i="5"/>
  <c r="G753" i="5"/>
  <c r="G745" i="5"/>
  <c r="G741" i="5"/>
  <c r="G737" i="5"/>
  <c r="G725" i="5"/>
  <c r="G721" i="5"/>
  <c r="G713" i="5"/>
  <c r="G709" i="5"/>
  <c r="G704" i="5"/>
  <c r="G699" i="5"/>
  <c r="G693" i="5"/>
  <c r="G688" i="5"/>
  <c r="G683" i="5"/>
  <c r="G677" i="5"/>
  <c r="G672" i="5"/>
  <c r="G667" i="5"/>
  <c r="G661" i="5"/>
  <c r="G656" i="5"/>
  <c r="G651" i="5"/>
  <c r="G645" i="5"/>
  <c r="L33" i="1" l="1"/>
  <c r="G33" i="1"/>
  <c r="D33" i="1"/>
  <c r="I1158" i="5"/>
  <c r="I1159" i="5"/>
  <c r="I1160" i="5"/>
  <c r="I1161" i="5"/>
  <c r="I1162" i="5"/>
  <c r="I1163" i="5"/>
  <c r="I1164" i="5"/>
  <c r="I1165" i="5"/>
  <c r="I1166" i="5"/>
  <c r="G1167" i="5"/>
  <c r="I1168" i="5"/>
  <c r="I1169" i="5"/>
  <c r="I1170" i="5"/>
  <c r="I1171" i="5"/>
  <c r="I1172" i="5"/>
  <c r="I1173" i="5"/>
  <c r="I1174" i="5"/>
  <c r="I1175" i="5"/>
  <c r="I1176" i="5"/>
  <c r="I1177" i="5"/>
  <c r="I1178" i="5"/>
  <c r="I1179" i="5"/>
  <c r="I1180" i="5"/>
  <c r="I1181" i="5"/>
  <c r="I1182" i="5"/>
  <c r="G1183" i="5"/>
  <c r="I1184" i="5"/>
  <c r="I1185" i="5"/>
  <c r="I1186" i="5"/>
  <c r="I1187" i="5"/>
  <c r="I1188" i="5"/>
  <c r="I1189" i="5"/>
  <c r="I1190" i="5"/>
  <c r="I1191" i="5"/>
  <c r="I1192" i="5"/>
  <c r="I1193" i="5"/>
  <c r="I1194" i="5"/>
  <c r="I1195" i="5"/>
  <c r="I1196" i="5"/>
  <c r="I1197" i="5"/>
  <c r="I1198" i="5"/>
  <c r="I1199" i="5"/>
  <c r="J1160" i="5"/>
  <c r="J1188" i="5"/>
  <c r="L1158" i="5"/>
  <c r="L1159" i="5"/>
  <c r="L1160" i="5"/>
  <c r="L1161" i="5"/>
  <c r="L1162" i="5"/>
  <c r="L1163" i="5"/>
  <c r="L1164" i="5"/>
  <c r="L1165" i="5"/>
  <c r="L1166" i="5"/>
  <c r="L1167" i="5"/>
  <c r="L1168" i="5"/>
  <c r="L1169" i="5"/>
  <c r="L1170" i="5"/>
  <c r="L1171" i="5"/>
  <c r="L1172" i="5"/>
  <c r="L1173" i="5"/>
  <c r="L1174" i="5"/>
  <c r="L1175" i="5"/>
  <c r="L1176" i="5"/>
  <c r="L1177" i="5"/>
  <c r="L1178" i="5"/>
  <c r="L1179" i="5"/>
  <c r="L1180" i="5"/>
  <c r="L1181" i="5"/>
  <c r="L1182" i="5"/>
  <c r="L1183" i="5"/>
  <c r="L1184" i="5"/>
  <c r="L1185" i="5"/>
  <c r="L1186" i="5"/>
  <c r="L1187" i="5"/>
  <c r="L1188" i="5"/>
  <c r="L1189" i="5"/>
  <c r="L1190" i="5"/>
  <c r="L1191" i="5"/>
  <c r="L1192" i="5"/>
  <c r="L1193" i="5"/>
  <c r="L1194" i="5"/>
  <c r="L1195" i="5"/>
  <c r="L1196" i="5"/>
  <c r="L1197" i="5"/>
  <c r="L1198" i="5"/>
  <c r="L1199" i="5"/>
  <c r="M1158" i="5"/>
  <c r="M1159" i="5"/>
  <c r="M1160" i="5"/>
  <c r="M1161" i="5"/>
  <c r="M1162" i="5"/>
  <c r="M1163" i="5"/>
  <c r="M1164" i="5"/>
  <c r="M1165" i="5"/>
  <c r="M1166" i="5"/>
  <c r="M1167" i="5"/>
  <c r="M1168" i="5"/>
  <c r="M1169" i="5"/>
  <c r="M1170" i="5"/>
  <c r="M1171" i="5"/>
  <c r="M1172" i="5"/>
  <c r="M1173" i="5"/>
  <c r="M1174" i="5"/>
  <c r="M1175" i="5"/>
  <c r="M1176" i="5"/>
  <c r="M1177" i="5"/>
  <c r="M1178" i="5"/>
  <c r="M1179" i="5"/>
  <c r="M1180" i="5"/>
  <c r="M1181" i="5"/>
  <c r="M1182" i="5"/>
  <c r="M1183" i="5"/>
  <c r="M1184" i="5"/>
  <c r="M1185" i="5"/>
  <c r="M1186" i="5"/>
  <c r="M1187" i="5"/>
  <c r="M1188" i="5"/>
  <c r="M1189" i="5"/>
  <c r="M1190" i="5"/>
  <c r="M1191" i="5"/>
  <c r="M1192" i="5"/>
  <c r="M1193" i="5"/>
  <c r="M1194" i="5"/>
  <c r="M1195" i="5"/>
  <c r="M1196" i="5"/>
  <c r="M1197" i="5"/>
  <c r="M1198" i="5"/>
  <c r="M1199" i="5"/>
  <c r="N1158" i="5"/>
  <c r="N1159" i="5"/>
  <c r="N1160" i="5"/>
  <c r="N1161" i="5"/>
  <c r="N1162" i="5"/>
  <c r="N1163" i="5"/>
  <c r="N1164" i="5"/>
  <c r="N1165" i="5"/>
  <c r="N1166" i="5"/>
  <c r="N1167" i="5"/>
  <c r="N1168" i="5"/>
  <c r="N1169" i="5"/>
  <c r="N1170" i="5"/>
  <c r="N1171" i="5"/>
  <c r="N1172" i="5"/>
  <c r="N1173" i="5"/>
  <c r="N1174" i="5"/>
  <c r="N1175" i="5"/>
  <c r="N1176" i="5"/>
  <c r="N1177" i="5"/>
  <c r="N1178" i="5"/>
  <c r="N1179" i="5"/>
  <c r="N1180" i="5"/>
  <c r="N1181" i="5"/>
  <c r="N1182" i="5"/>
  <c r="N1183" i="5"/>
  <c r="N1184" i="5"/>
  <c r="N1185" i="5"/>
  <c r="N1186" i="5"/>
  <c r="N1187" i="5"/>
  <c r="N1188" i="5"/>
  <c r="N1189" i="5"/>
  <c r="N1190" i="5"/>
  <c r="N1191" i="5"/>
  <c r="N1192" i="5"/>
  <c r="N1193" i="5"/>
  <c r="N1194" i="5"/>
  <c r="N1195" i="5"/>
  <c r="N1196" i="5"/>
  <c r="N1197" i="5"/>
  <c r="N1198" i="5"/>
  <c r="N1199" i="5"/>
  <c r="I1124" i="5"/>
  <c r="I1125" i="5"/>
  <c r="I1126" i="5"/>
  <c r="I1127" i="5"/>
  <c r="I1128" i="5"/>
  <c r="I1129" i="5"/>
  <c r="I1130" i="5"/>
  <c r="I1131" i="5"/>
  <c r="I1132" i="5"/>
  <c r="I1133" i="5"/>
  <c r="I1134" i="5"/>
  <c r="I1135" i="5"/>
  <c r="I1136" i="5"/>
  <c r="I1137" i="5"/>
  <c r="I1138" i="5"/>
  <c r="I1139" i="5"/>
  <c r="I1140" i="5"/>
  <c r="I1141" i="5"/>
  <c r="I1142" i="5"/>
  <c r="I1143" i="5"/>
  <c r="I1144" i="5"/>
  <c r="I1145" i="5"/>
  <c r="I1146" i="5"/>
  <c r="I1147" i="5"/>
  <c r="I1148" i="5"/>
  <c r="I1149" i="5"/>
  <c r="I1150" i="5"/>
  <c r="I1151"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L1124" i="5"/>
  <c r="L1125" i="5"/>
  <c r="L1126" i="5"/>
  <c r="L1127" i="5"/>
  <c r="L1128" i="5"/>
  <c r="L1129" i="5"/>
  <c r="L1130" i="5"/>
  <c r="L1131" i="5"/>
  <c r="L1132" i="5"/>
  <c r="L1133" i="5"/>
  <c r="L1134" i="5"/>
  <c r="L1135" i="5"/>
  <c r="L1136" i="5"/>
  <c r="L1137" i="5"/>
  <c r="L1138" i="5"/>
  <c r="L1139" i="5"/>
  <c r="L1140" i="5"/>
  <c r="L1141" i="5"/>
  <c r="L1142" i="5"/>
  <c r="L1143" i="5"/>
  <c r="L1144" i="5"/>
  <c r="L1145" i="5"/>
  <c r="L1146" i="5"/>
  <c r="L1147" i="5"/>
  <c r="L1148" i="5"/>
  <c r="L1149" i="5"/>
  <c r="L1150" i="5"/>
  <c r="L1151" i="5"/>
  <c r="M1124" i="5"/>
  <c r="M1125" i="5"/>
  <c r="M1126" i="5"/>
  <c r="M1127" i="5"/>
  <c r="M1128" i="5"/>
  <c r="M1129" i="5"/>
  <c r="M1130" i="5"/>
  <c r="M1131" i="5"/>
  <c r="M1132" i="5"/>
  <c r="M1133" i="5"/>
  <c r="M1134" i="5"/>
  <c r="M1135" i="5"/>
  <c r="M1136" i="5"/>
  <c r="M1137" i="5"/>
  <c r="M1138" i="5"/>
  <c r="M1139" i="5"/>
  <c r="M1140" i="5"/>
  <c r="M1141" i="5"/>
  <c r="M1142" i="5"/>
  <c r="M1143" i="5"/>
  <c r="M1144" i="5"/>
  <c r="M1145" i="5"/>
  <c r="M1146" i="5"/>
  <c r="M1147" i="5"/>
  <c r="M1148" i="5"/>
  <c r="M1149" i="5"/>
  <c r="M1150" i="5"/>
  <c r="M1151" i="5"/>
  <c r="N1124" i="5"/>
  <c r="N1125" i="5"/>
  <c r="N1126" i="5"/>
  <c r="N1127" i="5"/>
  <c r="N1128" i="5"/>
  <c r="N1129" i="5"/>
  <c r="N1130" i="5"/>
  <c r="N1131" i="5"/>
  <c r="N1132" i="5"/>
  <c r="N1133" i="5"/>
  <c r="N1134" i="5"/>
  <c r="N1135" i="5"/>
  <c r="N1136" i="5"/>
  <c r="N1137" i="5"/>
  <c r="N1138" i="5"/>
  <c r="N1139" i="5"/>
  <c r="N1140" i="5"/>
  <c r="N1141" i="5"/>
  <c r="N1142" i="5"/>
  <c r="N1143" i="5"/>
  <c r="N1144" i="5"/>
  <c r="N1145" i="5"/>
  <c r="N1146" i="5"/>
  <c r="N1147" i="5"/>
  <c r="N1148" i="5"/>
  <c r="N1149" i="5"/>
  <c r="N1150" i="5"/>
  <c r="N1151" i="5"/>
  <c r="I1080" i="5"/>
  <c r="I1081" i="5"/>
  <c r="I1082" i="5"/>
  <c r="I1083" i="5"/>
  <c r="I1084" i="5"/>
  <c r="I1085" i="5"/>
  <c r="I1086" i="5"/>
  <c r="I1087" i="5"/>
  <c r="I1088" i="5"/>
  <c r="I1089" i="5"/>
  <c r="I1090" i="5"/>
  <c r="I1091" i="5"/>
  <c r="I1092" i="5"/>
  <c r="I1093" i="5"/>
  <c r="I1094" i="5"/>
  <c r="I1095" i="5"/>
  <c r="I1096" i="5"/>
  <c r="I1097" i="5"/>
  <c r="I1098" i="5"/>
  <c r="I1099" i="5"/>
  <c r="I1100" i="5"/>
  <c r="I1101" i="5"/>
  <c r="I1102" i="5"/>
  <c r="I1103" i="5"/>
  <c r="I1104" i="5"/>
  <c r="I1105" i="5"/>
  <c r="I1106" i="5"/>
  <c r="I1107" i="5"/>
  <c r="I1108" i="5"/>
  <c r="I1109" i="5"/>
  <c r="I1110" i="5"/>
  <c r="I1111" i="5"/>
  <c r="I1112" i="5"/>
  <c r="I1113" i="5"/>
  <c r="I1114" i="5"/>
  <c r="I1115" i="5"/>
  <c r="I1116" i="5"/>
  <c r="I1117" i="5"/>
  <c r="I1118" i="5"/>
  <c r="I111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L1080" i="5"/>
  <c r="L1081" i="5"/>
  <c r="L1082" i="5"/>
  <c r="L1083" i="5"/>
  <c r="L1084" i="5"/>
  <c r="L1085" i="5"/>
  <c r="L1086" i="5"/>
  <c r="L1087" i="5"/>
  <c r="L1088" i="5"/>
  <c r="L1089" i="5"/>
  <c r="L1090" i="5"/>
  <c r="L1091" i="5"/>
  <c r="L1092" i="5"/>
  <c r="L1093" i="5"/>
  <c r="L1094" i="5"/>
  <c r="L1095" i="5"/>
  <c r="L1096" i="5"/>
  <c r="L1097" i="5"/>
  <c r="L1098" i="5"/>
  <c r="L1099" i="5"/>
  <c r="L1100" i="5"/>
  <c r="L1101" i="5"/>
  <c r="L1102" i="5"/>
  <c r="L1103" i="5"/>
  <c r="L1104" i="5"/>
  <c r="L1105" i="5"/>
  <c r="L1106" i="5"/>
  <c r="L1107" i="5"/>
  <c r="L1108" i="5"/>
  <c r="L1109" i="5"/>
  <c r="L1110" i="5"/>
  <c r="L1111" i="5"/>
  <c r="L1112" i="5"/>
  <c r="L1113" i="5"/>
  <c r="L1114" i="5"/>
  <c r="L1115" i="5"/>
  <c r="L1116" i="5"/>
  <c r="L1117" i="5"/>
  <c r="L1118" i="5"/>
  <c r="L1119" i="5"/>
  <c r="M1080" i="5"/>
  <c r="M1081" i="5"/>
  <c r="M1082" i="5"/>
  <c r="M1083" i="5"/>
  <c r="M1084" i="5"/>
  <c r="M1085" i="5"/>
  <c r="M1086" i="5"/>
  <c r="M1087" i="5"/>
  <c r="M1088" i="5"/>
  <c r="M1089" i="5"/>
  <c r="M1090" i="5"/>
  <c r="M1091" i="5"/>
  <c r="M1092" i="5"/>
  <c r="M1093" i="5"/>
  <c r="M1094" i="5"/>
  <c r="M1095" i="5"/>
  <c r="M1096" i="5"/>
  <c r="M1097" i="5"/>
  <c r="M1098" i="5"/>
  <c r="M1099" i="5"/>
  <c r="M1100" i="5"/>
  <c r="M1101" i="5"/>
  <c r="M1102" i="5"/>
  <c r="M1103" i="5"/>
  <c r="M1104" i="5"/>
  <c r="M1105" i="5"/>
  <c r="M1106" i="5"/>
  <c r="M1107" i="5"/>
  <c r="M1108" i="5"/>
  <c r="M1109" i="5"/>
  <c r="M1110" i="5"/>
  <c r="M1111" i="5"/>
  <c r="M1112" i="5"/>
  <c r="M1113" i="5"/>
  <c r="M1114" i="5"/>
  <c r="M1115" i="5"/>
  <c r="M1116" i="5"/>
  <c r="M1117" i="5"/>
  <c r="M1118" i="5"/>
  <c r="M1119" i="5"/>
  <c r="N1080" i="5"/>
  <c r="N1081" i="5"/>
  <c r="N1082" i="5"/>
  <c r="N1083" i="5"/>
  <c r="N1084" i="5"/>
  <c r="N1085" i="5"/>
  <c r="N1086" i="5"/>
  <c r="N1087" i="5"/>
  <c r="N1088" i="5"/>
  <c r="N1089" i="5"/>
  <c r="N1090" i="5"/>
  <c r="N1091" i="5"/>
  <c r="N1092" i="5"/>
  <c r="N1093" i="5"/>
  <c r="N1094" i="5"/>
  <c r="N1095" i="5"/>
  <c r="N1096" i="5"/>
  <c r="N1097" i="5"/>
  <c r="N1098" i="5"/>
  <c r="N1099" i="5"/>
  <c r="N1100" i="5"/>
  <c r="N1101" i="5"/>
  <c r="N1102" i="5"/>
  <c r="N1103" i="5"/>
  <c r="N1104" i="5"/>
  <c r="N1105" i="5"/>
  <c r="N1106" i="5"/>
  <c r="N1107" i="5"/>
  <c r="N1108" i="5"/>
  <c r="N1109" i="5"/>
  <c r="N1110" i="5"/>
  <c r="N1111" i="5"/>
  <c r="N1112" i="5"/>
  <c r="N1113" i="5"/>
  <c r="N1114" i="5"/>
  <c r="N1115" i="5"/>
  <c r="N1116" i="5"/>
  <c r="N1117" i="5"/>
  <c r="N1118" i="5"/>
  <c r="N1119" i="5"/>
  <c r="I1033" i="5"/>
  <c r="I1034" i="5"/>
  <c r="G1035" i="5"/>
  <c r="G1036" i="5"/>
  <c r="I1037" i="5"/>
  <c r="I1038" i="5"/>
  <c r="G1039" i="5"/>
  <c r="G1040" i="5"/>
  <c r="I1041" i="5"/>
  <c r="I1042" i="5"/>
  <c r="G1043" i="5"/>
  <c r="G1044" i="5"/>
  <c r="I1045" i="5"/>
  <c r="I1046" i="5"/>
  <c r="G1047" i="5"/>
  <c r="G1048" i="5"/>
  <c r="I1049" i="5"/>
  <c r="I1050" i="5"/>
  <c r="G1051" i="5"/>
  <c r="G1052" i="5"/>
  <c r="I1053" i="5"/>
  <c r="I1054" i="5"/>
  <c r="G1055" i="5"/>
  <c r="G1056" i="5"/>
  <c r="I1057" i="5"/>
  <c r="I1058" i="5"/>
  <c r="G1059" i="5"/>
  <c r="G1060" i="5"/>
  <c r="I1061" i="5"/>
  <c r="I1062" i="5"/>
  <c r="G1063" i="5"/>
  <c r="G1064" i="5"/>
  <c r="I1065" i="5"/>
  <c r="I1066" i="5"/>
  <c r="G1067" i="5"/>
  <c r="G1068" i="5"/>
  <c r="I1069" i="5"/>
  <c r="I1070" i="5"/>
  <c r="G1071" i="5"/>
  <c r="G1072" i="5"/>
  <c r="I1073" i="5"/>
  <c r="J1034" i="5"/>
  <c r="J1035" i="5"/>
  <c r="J1036" i="5"/>
  <c r="J1040" i="5"/>
  <c r="L1033" i="5"/>
  <c r="L1034" i="5"/>
  <c r="L1035" i="5"/>
  <c r="L1036" i="5"/>
  <c r="L1037" i="5"/>
  <c r="L1038" i="5"/>
  <c r="L1039" i="5"/>
  <c r="L1040" i="5"/>
  <c r="L1041" i="5"/>
  <c r="L1042" i="5"/>
  <c r="L1043" i="5"/>
  <c r="L1044" i="5"/>
  <c r="L1045" i="5"/>
  <c r="L1046" i="5"/>
  <c r="L1047" i="5"/>
  <c r="L1048" i="5"/>
  <c r="L1049" i="5"/>
  <c r="L1050" i="5"/>
  <c r="L1051" i="5"/>
  <c r="L1052" i="5"/>
  <c r="L1053" i="5"/>
  <c r="L1054" i="5"/>
  <c r="L1055" i="5"/>
  <c r="L1056" i="5"/>
  <c r="L1057" i="5"/>
  <c r="L1058" i="5"/>
  <c r="L1059" i="5"/>
  <c r="L1060" i="5"/>
  <c r="L1061" i="5"/>
  <c r="L1062" i="5"/>
  <c r="L1063" i="5"/>
  <c r="L1064" i="5"/>
  <c r="L1065" i="5"/>
  <c r="L1066" i="5"/>
  <c r="L1067" i="5"/>
  <c r="L1068" i="5"/>
  <c r="L1069" i="5"/>
  <c r="L1070" i="5"/>
  <c r="L1071" i="5"/>
  <c r="L1072" i="5"/>
  <c r="L1073" i="5"/>
  <c r="M1033" i="5"/>
  <c r="M1034" i="5"/>
  <c r="M1035" i="5"/>
  <c r="M1036" i="5"/>
  <c r="M1037" i="5"/>
  <c r="M1038" i="5"/>
  <c r="M1039" i="5"/>
  <c r="M1040" i="5"/>
  <c r="M1041" i="5"/>
  <c r="M1042" i="5"/>
  <c r="M1043" i="5"/>
  <c r="M1044" i="5"/>
  <c r="M1045" i="5"/>
  <c r="M1046" i="5"/>
  <c r="M1047" i="5"/>
  <c r="M1048" i="5"/>
  <c r="M1049" i="5"/>
  <c r="M1050" i="5"/>
  <c r="M1051" i="5"/>
  <c r="M1052" i="5"/>
  <c r="M1053" i="5"/>
  <c r="M1054" i="5"/>
  <c r="M1055" i="5"/>
  <c r="M1056" i="5"/>
  <c r="M1057" i="5"/>
  <c r="M1058" i="5"/>
  <c r="M1059" i="5"/>
  <c r="M1060" i="5"/>
  <c r="M1061" i="5"/>
  <c r="M1062" i="5"/>
  <c r="M1063" i="5"/>
  <c r="M1064" i="5"/>
  <c r="M1065" i="5"/>
  <c r="M1066" i="5"/>
  <c r="M1067" i="5"/>
  <c r="M1068" i="5"/>
  <c r="M1069" i="5"/>
  <c r="M1070" i="5"/>
  <c r="M1071" i="5"/>
  <c r="M1072" i="5"/>
  <c r="M1073" i="5"/>
  <c r="N1033" i="5"/>
  <c r="N1034" i="5"/>
  <c r="N1035" i="5"/>
  <c r="N1036" i="5"/>
  <c r="N1037" i="5"/>
  <c r="N1038" i="5"/>
  <c r="N1039" i="5"/>
  <c r="N1040" i="5"/>
  <c r="N1041" i="5"/>
  <c r="N1042" i="5"/>
  <c r="N1043" i="5"/>
  <c r="N1044" i="5"/>
  <c r="N1045" i="5"/>
  <c r="N1046" i="5"/>
  <c r="N1047" i="5"/>
  <c r="N1048" i="5"/>
  <c r="N1049" i="5"/>
  <c r="N1050" i="5"/>
  <c r="N1051" i="5"/>
  <c r="N1052" i="5"/>
  <c r="N1053" i="5"/>
  <c r="N1054" i="5"/>
  <c r="N1055" i="5"/>
  <c r="N1056" i="5"/>
  <c r="N1057" i="5"/>
  <c r="N1058" i="5"/>
  <c r="N1059" i="5"/>
  <c r="N1060" i="5"/>
  <c r="N1061" i="5"/>
  <c r="N1062" i="5"/>
  <c r="N1063" i="5"/>
  <c r="N1064" i="5"/>
  <c r="N1065" i="5"/>
  <c r="N1066" i="5"/>
  <c r="N1067" i="5"/>
  <c r="N1068" i="5"/>
  <c r="N1069" i="5"/>
  <c r="N1070" i="5"/>
  <c r="N1071" i="5"/>
  <c r="N1072" i="5"/>
  <c r="N1073" i="5"/>
  <c r="I9" i="5"/>
  <c r="I10" i="5"/>
  <c r="I11" i="5"/>
  <c r="I12" i="5"/>
  <c r="I13" i="5"/>
  <c r="I14" i="5"/>
  <c r="I951" i="5"/>
  <c r="I952" i="5"/>
  <c r="I953" i="5"/>
  <c r="I954" i="5"/>
  <c r="I955" i="5"/>
  <c r="I956" i="5"/>
  <c r="I957" i="5"/>
  <c r="I958" i="5"/>
  <c r="I959" i="5"/>
  <c r="I960" i="5"/>
  <c r="I961" i="5"/>
  <c r="I962" i="5"/>
  <c r="I963" i="5"/>
  <c r="I964" i="5"/>
  <c r="I965" i="5"/>
  <c r="I966" i="5"/>
  <c r="I967" i="5"/>
  <c r="I968" i="5"/>
  <c r="I969" i="5"/>
  <c r="I970" i="5"/>
  <c r="I971" i="5"/>
  <c r="I972" i="5"/>
  <c r="I973" i="5"/>
  <c r="I974" i="5"/>
  <c r="I975" i="5"/>
  <c r="I976" i="5"/>
  <c r="I977" i="5"/>
  <c r="I978" i="5"/>
  <c r="I979" i="5"/>
  <c r="I980" i="5"/>
  <c r="I981" i="5"/>
  <c r="I982" i="5"/>
  <c r="I983" i="5"/>
  <c r="I984" i="5"/>
  <c r="J14" i="5"/>
  <c r="J954" i="5"/>
  <c r="J956" i="5"/>
  <c r="J962" i="5"/>
  <c r="J970" i="5"/>
  <c r="J975" i="5"/>
  <c r="J978" i="5"/>
  <c r="L9" i="5"/>
  <c r="L10" i="5"/>
  <c r="L11" i="5"/>
  <c r="L12" i="5"/>
  <c r="L13" i="5"/>
  <c r="L14"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M9" i="5"/>
  <c r="M10" i="5"/>
  <c r="M11" i="5"/>
  <c r="M12" i="5"/>
  <c r="M13" i="5"/>
  <c r="M14" i="5"/>
  <c r="M951" i="5"/>
  <c r="M952" i="5"/>
  <c r="M953" i="5"/>
  <c r="M954" i="5"/>
  <c r="M955" i="5"/>
  <c r="M956" i="5"/>
  <c r="M957" i="5"/>
  <c r="M958" i="5"/>
  <c r="M959" i="5"/>
  <c r="M960" i="5"/>
  <c r="M961" i="5"/>
  <c r="M962" i="5"/>
  <c r="M963" i="5"/>
  <c r="M964" i="5"/>
  <c r="M965" i="5"/>
  <c r="M966" i="5"/>
  <c r="M967" i="5"/>
  <c r="M968" i="5"/>
  <c r="M969" i="5"/>
  <c r="M970" i="5"/>
  <c r="M971" i="5"/>
  <c r="M972" i="5"/>
  <c r="M973" i="5"/>
  <c r="M974" i="5"/>
  <c r="M975" i="5"/>
  <c r="M976" i="5"/>
  <c r="M977" i="5"/>
  <c r="M978" i="5"/>
  <c r="M979" i="5"/>
  <c r="M980" i="5"/>
  <c r="M981" i="5"/>
  <c r="M982" i="5"/>
  <c r="M983" i="5"/>
  <c r="M984" i="5"/>
  <c r="N9" i="5"/>
  <c r="N10" i="5"/>
  <c r="N11" i="5"/>
  <c r="N12" i="5"/>
  <c r="N13" i="5"/>
  <c r="N14" i="5"/>
  <c r="N951" i="5"/>
  <c r="N952" i="5"/>
  <c r="N953" i="5"/>
  <c r="N954" i="5"/>
  <c r="N955" i="5"/>
  <c r="N956" i="5"/>
  <c r="N957" i="5"/>
  <c r="N958" i="5"/>
  <c r="N959" i="5"/>
  <c r="N960" i="5"/>
  <c r="N961" i="5"/>
  <c r="N962" i="5"/>
  <c r="N963" i="5"/>
  <c r="N964" i="5"/>
  <c r="N965" i="5"/>
  <c r="N966" i="5"/>
  <c r="N967" i="5"/>
  <c r="N968" i="5"/>
  <c r="N969" i="5"/>
  <c r="N970" i="5"/>
  <c r="N971" i="5"/>
  <c r="N972" i="5"/>
  <c r="N973" i="5"/>
  <c r="N974" i="5"/>
  <c r="N975" i="5"/>
  <c r="N976" i="5"/>
  <c r="N977" i="5"/>
  <c r="N978" i="5"/>
  <c r="N979" i="5"/>
  <c r="N980" i="5"/>
  <c r="N981" i="5"/>
  <c r="N982" i="5"/>
  <c r="N983" i="5"/>
  <c r="N984" i="5"/>
  <c r="F1200" i="5"/>
  <c r="E1200" i="5"/>
  <c r="D1200" i="5"/>
  <c r="C1200" i="5"/>
  <c r="N1157" i="5"/>
  <c r="M1157" i="5"/>
  <c r="L1157" i="5"/>
  <c r="G1157" i="5"/>
  <c r="N1156" i="5"/>
  <c r="M1156" i="5"/>
  <c r="L1156" i="5"/>
  <c r="G1156" i="5"/>
  <c r="N1155" i="5"/>
  <c r="M1155" i="5"/>
  <c r="L1155" i="5"/>
  <c r="I1155" i="5"/>
  <c r="N1154" i="5"/>
  <c r="M1154" i="5"/>
  <c r="L1154" i="5"/>
  <c r="J1154" i="5"/>
  <c r="N1153" i="5"/>
  <c r="M1153" i="5"/>
  <c r="L1153" i="5"/>
  <c r="G1153" i="5"/>
  <c r="N1152" i="5"/>
  <c r="M1152" i="5"/>
  <c r="L1152" i="5"/>
  <c r="G1152" i="5"/>
  <c r="N1123" i="5"/>
  <c r="M1123" i="5"/>
  <c r="L1123" i="5"/>
  <c r="G1123" i="5"/>
  <c r="N1122" i="5"/>
  <c r="M1122" i="5"/>
  <c r="L1122" i="5"/>
  <c r="J1122" i="5"/>
  <c r="N1121" i="5"/>
  <c r="M1121" i="5"/>
  <c r="L1121" i="5"/>
  <c r="G1121" i="5"/>
  <c r="N1120" i="5"/>
  <c r="M1120" i="5"/>
  <c r="L1120" i="5"/>
  <c r="G1120" i="5"/>
  <c r="N1079" i="5"/>
  <c r="M1079" i="5"/>
  <c r="L1079" i="5"/>
  <c r="I1079" i="5"/>
  <c r="N1078" i="5"/>
  <c r="M1078" i="5"/>
  <c r="L1078" i="5"/>
  <c r="J1078" i="5"/>
  <c r="N1077" i="5"/>
  <c r="M1077" i="5"/>
  <c r="L1077" i="5"/>
  <c r="G1077" i="5"/>
  <c r="N1076" i="5"/>
  <c r="M1076" i="5"/>
  <c r="L1076" i="5"/>
  <c r="G1076" i="5"/>
  <c r="N1075" i="5"/>
  <c r="M1075" i="5"/>
  <c r="L1075" i="5"/>
  <c r="G1075" i="5"/>
  <c r="N1074" i="5"/>
  <c r="M1074" i="5"/>
  <c r="L1074" i="5"/>
  <c r="J1074" i="5"/>
  <c r="N1032" i="5"/>
  <c r="M1032" i="5"/>
  <c r="L1032" i="5"/>
  <c r="G1032" i="5"/>
  <c r="N1031" i="5"/>
  <c r="M1031" i="5"/>
  <c r="L1031" i="5"/>
  <c r="G1031" i="5"/>
  <c r="N1030" i="5"/>
  <c r="M1030" i="5"/>
  <c r="L1030" i="5"/>
  <c r="G1030" i="5"/>
  <c r="N1029" i="5"/>
  <c r="M1029" i="5"/>
  <c r="L1029" i="5"/>
  <c r="J1029" i="5"/>
  <c r="N1028" i="5"/>
  <c r="M1028" i="5"/>
  <c r="L1028" i="5"/>
  <c r="G1028" i="5"/>
  <c r="N1027" i="5"/>
  <c r="M1027" i="5"/>
  <c r="L1027" i="5"/>
  <c r="G1027" i="5"/>
  <c r="N1026" i="5"/>
  <c r="M1026" i="5"/>
  <c r="L1026" i="5"/>
  <c r="J1026" i="5"/>
  <c r="N1025" i="5"/>
  <c r="M1025" i="5"/>
  <c r="L1025" i="5"/>
  <c r="J1025" i="5"/>
  <c r="N1024" i="5"/>
  <c r="M1024" i="5"/>
  <c r="L1024" i="5"/>
  <c r="N1023" i="5"/>
  <c r="M1023" i="5"/>
  <c r="L1023" i="5"/>
  <c r="G1023" i="5"/>
  <c r="N1022" i="5"/>
  <c r="M1022" i="5"/>
  <c r="L1022" i="5"/>
  <c r="G1022" i="5"/>
  <c r="N1021" i="5"/>
  <c r="M1021" i="5"/>
  <c r="L1021" i="5"/>
  <c r="J1021" i="5"/>
  <c r="N1020" i="5"/>
  <c r="M1020" i="5"/>
  <c r="L1020" i="5"/>
  <c r="G1020" i="5"/>
  <c r="N1019" i="5"/>
  <c r="M1019" i="5"/>
  <c r="L1019" i="5"/>
  <c r="G1019" i="5"/>
  <c r="N1018" i="5"/>
  <c r="M1018" i="5"/>
  <c r="L1018" i="5"/>
  <c r="G1018" i="5"/>
  <c r="N1017" i="5"/>
  <c r="M1017" i="5"/>
  <c r="L1017" i="5"/>
  <c r="J1017" i="5"/>
  <c r="N1016" i="5"/>
  <c r="M1016" i="5"/>
  <c r="L1016" i="5"/>
  <c r="G1016" i="5"/>
  <c r="N1015" i="5"/>
  <c r="M1015" i="5"/>
  <c r="L1015" i="5"/>
  <c r="G1015" i="5"/>
  <c r="N1014" i="5"/>
  <c r="M1014" i="5"/>
  <c r="L1014" i="5"/>
  <c r="G1014" i="5"/>
  <c r="N1013" i="5"/>
  <c r="M1013" i="5"/>
  <c r="L1013" i="5"/>
  <c r="J1013" i="5"/>
  <c r="N1012" i="5"/>
  <c r="M1012" i="5"/>
  <c r="L1012" i="5"/>
  <c r="G1012" i="5"/>
  <c r="N1011" i="5"/>
  <c r="M1011" i="5"/>
  <c r="L1011" i="5"/>
  <c r="G1011" i="5"/>
  <c r="N1010" i="5"/>
  <c r="M1010" i="5"/>
  <c r="L1010" i="5"/>
  <c r="J1010" i="5"/>
  <c r="N1009" i="5"/>
  <c r="M1009" i="5"/>
  <c r="L1009" i="5"/>
  <c r="G1009" i="5"/>
  <c r="N1008" i="5"/>
  <c r="M1008" i="5"/>
  <c r="L1008" i="5"/>
  <c r="G1008" i="5"/>
  <c r="N1007" i="5"/>
  <c r="M1007" i="5"/>
  <c r="L1007" i="5"/>
  <c r="G1007" i="5"/>
  <c r="N1006" i="5"/>
  <c r="M1006" i="5"/>
  <c r="L1006" i="5"/>
  <c r="G1006" i="5"/>
  <c r="N1005" i="5"/>
  <c r="M1005" i="5"/>
  <c r="L1005" i="5"/>
  <c r="G1005" i="5"/>
  <c r="N1004" i="5"/>
  <c r="M1004" i="5"/>
  <c r="L1004" i="5"/>
  <c r="G1004" i="5"/>
  <c r="N1003" i="5"/>
  <c r="M1003" i="5"/>
  <c r="L1003" i="5"/>
  <c r="G1003" i="5"/>
  <c r="N1002" i="5"/>
  <c r="M1002" i="5"/>
  <c r="L1002" i="5"/>
  <c r="G1002" i="5"/>
  <c r="N1001" i="5"/>
  <c r="M1001" i="5"/>
  <c r="L1001" i="5"/>
  <c r="G1001" i="5"/>
  <c r="N1000" i="5"/>
  <c r="M1000" i="5"/>
  <c r="L1000" i="5"/>
  <c r="G1000" i="5"/>
  <c r="N999" i="5"/>
  <c r="M999" i="5"/>
  <c r="L999" i="5"/>
  <c r="G999" i="5"/>
  <c r="N998" i="5"/>
  <c r="M998" i="5"/>
  <c r="L998" i="5"/>
  <c r="G998" i="5"/>
  <c r="N997" i="5"/>
  <c r="M997" i="5"/>
  <c r="L997" i="5"/>
  <c r="G997" i="5"/>
  <c r="N996" i="5"/>
  <c r="M996" i="5"/>
  <c r="L996" i="5"/>
  <c r="G996" i="5"/>
  <c r="N995" i="5"/>
  <c r="M995" i="5"/>
  <c r="L995" i="5"/>
  <c r="G995" i="5"/>
  <c r="N994" i="5"/>
  <c r="M994" i="5"/>
  <c r="L994" i="5"/>
  <c r="J994" i="5"/>
  <c r="N993" i="5"/>
  <c r="M993" i="5"/>
  <c r="L993" i="5"/>
  <c r="G993" i="5"/>
  <c r="N992" i="5"/>
  <c r="M992" i="5"/>
  <c r="L992" i="5"/>
  <c r="G992" i="5"/>
  <c r="N991" i="5"/>
  <c r="M991" i="5"/>
  <c r="L991" i="5"/>
  <c r="G991" i="5"/>
  <c r="N990" i="5"/>
  <c r="M990" i="5"/>
  <c r="L990" i="5"/>
  <c r="I990" i="5"/>
  <c r="N989" i="5"/>
  <c r="M989" i="5"/>
  <c r="L989" i="5"/>
  <c r="G989" i="5"/>
  <c r="N988" i="5"/>
  <c r="M988" i="5"/>
  <c r="L988" i="5"/>
  <c r="G988" i="5"/>
  <c r="N987" i="5"/>
  <c r="M987" i="5"/>
  <c r="L987" i="5"/>
  <c r="G987" i="5"/>
  <c r="N986" i="5"/>
  <c r="M986" i="5"/>
  <c r="L986" i="5"/>
  <c r="G986" i="5"/>
  <c r="N985" i="5"/>
  <c r="M985" i="5"/>
  <c r="L985" i="5"/>
  <c r="G985" i="5"/>
  <c r="N8" i="5"/>
  <c r="M8" i="5"/>
  <c r="L8" i="5"/>
  <c r="G8" i="5"/>
  <c r="N7" i="5"/>
  <c r="M7" i="5"/>
  <c r="L7" i="5"/>
  <c r="G7" i="5"/>
  <c r="N6" i="5"/>
  <c r="M6" i="5"/>
  <c r="L6" i="5"/>
  <c r="I6" i="5"/>
  <c r="N5" i="5"/>
  <c r="M5" i="5"/>
  <c r="L5" i="5"/>
  <c r="G5" i="5"/>
  <c r="N4" i="5"/>
  <c r="M4" i="5"/>
  <c r="L4" i="5"/>
  <c r="H33" i="1" l="1"/>
  <c r="M33" i="1"/>
  <c r="J984" i="5"/>
  <c r="J968" i="5"/>
  <c r="J1063" i="5"/>
  <c r="J963" i="5"/>
  <c r="J951" i="5"/>
  <c r="J976" i="5"/>
  <c r="J982" i="5"/>
  <c r="J974" i="5"/>
  <c r="J952" i="5"/>
  <c r="J1163" i="5"/>
  <c r="J972" i="5"/>
  <c r="J1172" i="5"/>
  <c r="J1184" i="5"/>
  <c r="J983" i="5"/>
  <c r="J971" i="5"/>
  <c r="J966" i="5"/>
  <c r="J958" i="5"/>
  <c r="J1055" i="5"/>
  <c r="J1171" i="5"/>
  <c r="J979" i="5"/>
  <c r="J955" i="5"/>
  <c r="J967" i="5"/>
  <c r="J959" i="5"/>
  <c r="J11" i="5"/>
  <c r="J980" i="5"/>
  <c r="J964" i="5"/>
  <c r="J12" i="5"/>
  <c r="J960" i="5"/>
  <c r="J1195" i="5"/>
  <c r="J1180" i="5"/>
  <c r="J1168" i="5"/>
  <c r="J1192" i="5"/>
  <c r="J1179" i="5"/>
  <c r="J981" i="5"/>
  <c r="J977" i="5"/>
  <c r="J973" i="5"/>
  <c r="J969" i="5"/>
  <c r="J965" i="5"/>
  <c r="J961" i="5"/>
  <c r="J957" i="5"/>
  <c r="J953" i="5"/>
  <c r="J13" i="5"/>
  <c r="J1056" i="5"/>
  <c r="J1196" i="5"/>
  <c r="J1187" i="5"/>
  <c r="J1176" i="5"/>
  <c r="J1164" i="5"/>
  <c r="J10" i="5"/>
  <c r="J9" i="5"/>
  <c r="J1064" i="5"/>
  <c r="G1172" i="5"/>
  <c r="G1188" i="5"/>
  <c r="G1164" i="5"/>
  <c r="G1180" i="5"/>
  <c r="G1160" i="5"/>
  <c r="J1068" i="5"/>
  <c r="G1176" i="5"/>
  <c r="G1184" i="5"/>
  <c r="G1168" i="5"/>
  <c r="J1070" i="5"/>
  <c r="J1062" i="5"/>
  <c r="J1006" i="5"/>
  <c r="J1052" i="5"/>
  <c r="J1199" i="5"/>
  <c r="J1191" i="5"/>
  <c r="J1183" i="5"/>
  <c r="J1175" i="5"/>
  <c r="J1167" i="5"/>
  <c r="J1159" i="5"/>
  <c r="G1199" i="5"/>
  <c r="G1187" i="5"/>
  <c r="G1179" i="5"/>
  <c r="G1171" i="5"/>
  <c r="G1163" i="5"/>
  <c r="I1183" i="5"/>
  <c r="I1167" i="5"/>
  <c r="J1048" i="5"/>
  <c r="G1195" i="5"/>
  <c r="G1191" i="5"/>
  <c r="G1175" i="5"/>
  <c r="G1159" i="5"/>
  <c r="J1050" i="5"/>
  <c r="J1043" i="5"/>
  <c r="J1197" i="5"/>
  <c r="J1193" i="5"/>
  <c r="J1189" i="5"/>
  <c r="J1185" i="5"/>
  <c r="J1181" i="5"/>
  <c r="J1177" i="5"/>
  <c r="J1173" i="5"/>
  <c r="J1169" i="5"/>
  <c r="J1165" i="5"/>
  <c r="J1161" i="5"/>
  <c r="G1197" i="5"/>
  <c r="G1193" i="5"/>
  <c r="G1189" i="5"/>
  <c r="G1185" i="5"/>
  <c r="G1181" i="5"/>
  <c r="G1177" i="5"/>
  <c r="G1173" i="5"/>
  <c r="G1169" i="5"/>
  <c r="G1165" i="5"/>
  <c r="G1161" i="5"/>
  <c r="G1196" i="5"/>
  <c r="G1192" i="5"/>
  <c r="J1047" i="5"/>
  <c r="J1039" i="5"/>
  <c r="J1067" i="5"/>
  <c r="J1058" i="5"/>
  <c r="J1051" i="5"/>
  <c r="J1046" i="5"/>
  <c r="J1038" i="5"/>
  <c r="J1198" i="5"/>
  <c r="J1194" i="5"/>
  <c r="J1190" i="5"/>
  <c r="J1186" i="5"/>
  <c r="J1182" i="5"/>
  <c r="J1178" i="5"/>
  <c r="J1174" i="5"/>
  <c r="J1170" i="5"/>
  <c r="J1166" i="5"/>
  <c r="J1162" i="5"/>
  <c r="J1158" i="5"/>
  <c r="G1198" i="5"/>
  <c r="G1194" i="5"/>
  <c r="G1190" i="5"/>
  <c r="G1186" i="5"/>
  <c r="G1182" i="5"/>
  <c r="G1178" i="5"/>
  <c r="G1174" i="5"/>
  <c r="G1170" i="5"/>
  <c r="G1166" i="5"/>
  <c r="G1162" i="5"/>
  <c r="G1158" i="5"/>
  <c r="J1071" i="5"/>
  <c r="J1066" i="5"/>
  <c r="J1059" i="5"/>
  <c r="J1054" i="5"/>
  <c r="J1042" i="5"/>
  <c r="G1058" i="5"/>
  <c r="G1042" i="5"/>
  <c r="G1038" i="5"/>
  <c r="G1050" i="5"/>
  <c r="G1151" i="5"/>
  <c r="G1147" i="5"/>
  <c r="G1143" i="5"/>
  <c r="G1139" i="5"/>
  <c r="G1135" i="5"/>
  <c r="G1131" i="5"/>
  <c r="G1127" i="5"/>
  <c r="G1070" i="5"/>
  <c r="G1150" i="5"/>
  <c r="G1146" i="5"/>
  <c r="G1142" i="5"/>
  <c r="G1138" i="5"/>
  <c r="G1134" i="5"/>
  <c r="G1130" i="5"/>
  <c r="G1126" i="5"/>
  <c r="G1149" i="5"/>
  <c r="G1145" i="5"/>
  <c r="G1141" i="5"/>
  <c r="G1137" i="5"/>
  <c r="G1133" i="5"/>
  <c r="G1129" i="5"/>
  <c r="G1125" i="5"/>
  <c r="G1054" i="5"/>
  <c r="G1034" i="5"/>
  <c r="G1148" i="5"/>
  <c r="G1144" i="5"/>
  <c r="G1140" i="5"/>
  <c r="G1136" i="5"/>
  <c r="G1132" i="5"/>
  <c r="G1128" i="5"/>
  <c r="G1124" i="5"/>
  <c r="J1060" i="5"/>
  <c r="J1044" i="5"/>
  <c r="G1062" i="5"/>
  <c r="G1046" i="5"/>
  <c r="I1064" i="5"/>
  <c r="I1048" i="5"/>
  <c r="G1119" i="5"/>
  <c r="G1115" i="5"/>
  <c r="G1111" i="5"/>
  <c r="G1107" i="5"/>
  <c r="G1103" i="5"/>
  <c r="G1099" i="5"/>
  <c r="G1095" i="5"/>
  <c r="G1091" i="5"/>
  <c r="G1087" i="5"/>
  <c r="G1083" i="5"/>
  <c r="I1060" i="5"/>
  <c r="I1044" i="5"/>
  <c r="G1118" i="5"/>
  <c r="G1114" i="5"/>
  <c r="G1110" i="5"/>
  <c r="G1106" i="5"/>
  <c r="G1102" i="5"/>
  <c r="G1098" i="5"/>
  <c r="G1094" i="5"/>
  <c r="G1090" i="5"/>
  <c r="G1086" i="5"/>
  <c r="G1082" i="5"/>
  <c r="I1072" i="5"/>
  <c r="I1056" i="5"/>
  <c r="I1040" i="5"/>
  <c r="G1117" i="5"/>
  <c r="G1113" i="5"/>
  <c r="G1109" i="5"/>
  <c r="G1105" i="5"/>
  <c r="G1101" i="5"/>
  <c r="G1097" i="5"/>
  <c r="G1093" i="5"/>
  <c r="G1089" i="5"/>
  <c r="G1085" i="5"/>
  <c r="G1081" i="5"/>
  <c r="J1072" i="5"/>
  <c r="G1066" i="5"/>
  <c r="I1068" i="5"/>
  <c r="I1052" i="5"/>
  <c r="I1036" i="5"/>
  <c r="G1116" i="5"/>
  <c r="G1112" i="5"/>
  <c r="G1108" i="5"/>
  <c r="G1104" i="5"/>
  <c r="G1100" i="5"/>
  <c r="G1096" i="5"/>
  <c r="G1092" i="5"/>
  <c r="G1088" i="5"/>
  <c r="G1084" i="5"/>
  <c r="G1080" i="5"/>
  <c r="I1006" i="5"/>
  <c r="G1073" i="5"/>
  <c r="G1069" i="5"/>
  <c r="G1065" i="5"/>
  <c r="G1061" i="5"/>
  <c r="G1057" i="5"/>
  <c r="G1053" i="5"/>
  <c r="G1049" i="5"/>
  <c r="G1045" i="5"/>
  <c r="G1041" i="5"/>
  <c r="G1037" i="5"/>
  <c r="G1033" i="5"/>
  <c r="I1071" i="5"/>
  <c r="I1067" i="5"/>
  <c r="I1063" i="5"/>
  <c r="I1059" i="5"/>
  <c r="I1055" i="5"/>
  <c r="I1051" i="5"/>
  <c r="I1047" i="5"/>
  <c r="I1043" i="5"/>
  <c r="I1039" i="5"/>
  <c r="I1035" i="5"/>
  <c r="J1073" i="5"/>
  <c r="J1069" i="5"/>
  <c r="J1065" i="5"/>
  <c r="J1061" i="5"/>
  <c r="J1057" i="5"/>
  <c r="J1053" i="5"/>
  <c r="J1049" i="5"/>
  <c r="J1045" i="5"/>
  <c r="J1041" i="5"/>
  <c r="J1037" i="5"/>
  <c r="J1033" i="5"/>
  <c r="G984" i="5"/>
  <c r="G980" i="5"/>
  <c r="G976" i="5"/>
  <c r="G972" i="5"/>
  <c r="G968" i="5"/>
  <c r="G964" i="5"/>
  <c r="G960" i="5"/>
  <c r="G956" i="5"/>
  <c r="G952" i="5"/>
  <c r="G12" i="5"/>
  <c r="I995" i="5"/>
  <c r="G983" i="5"/>
  <c r="G979" i="5"/>
  <c r="G975" i="5"/>
  <c r="G971" i="5"/>
  <c r="G967" i="5"/>
  <c r="G963" i="5"/>
  <c r="G959" i="5"/>
  <c r="G955" i="5"/>
  <c r="G951" i="5"/>
  <c r="G11" i="5"/>
  <c r="G982" i="5"/>
  <c r="G978" i="5"/>
  <c r="G974" i="5"/>
  <c r="G970" i="5"/>
  <c r="G966" i="5"/>
  <c r="G962" i="5"/>
  <c r="G958" i="5"/>
  <c r="G954" i="5"/>
  <c r="G14" i="5"/>
  <c r="G10" i="5"/>
  <c r="J998" i="5"/>
  <c r="G981" i="5"/>
  <c r="G977" i="5"/>
  <c r="G973" i="5"/>
  <c r="G969" i="5"/>
  <c r="G965" i="5"/>
  <c r="G961" i="5"/>
  <c r="G957" i="5"/>
  <c r="G953" i="5"/>
  <c r="G13" i="5"/>
  <c r="G9" i="5"/>
  <c r="J1014" i="5"/>
  <c r="I987" i="5"/>
  <c r="J1023" i="5"/>
  <c r="I1026" i="5"/>
  <c r="I1013" i="5"/>
  <c r="J987" i="5"/>
  <c r="J1004" i="5"/>
  <c r="J990" i="5"/>
  <c r="J1012" i="5"/>
  <c r="J995" i="5"/>
  <c r="I1014" i="5"/>
  <c r="G1026" i="5"/>
  <c r="J1030" i="5"/>
  <c r="G1074" i="5"/>
  <c r="I1011" i="5"/>
  <c r="G1154" i="5"/>
  <c r="I1030" i="5"/>
  <c r="J6" i="5"/>
  <c r="J996" i="5"/>
  <c r="I998" i="5"/>
  <c r="G990" i="5"/>
  <c r="J1003" i="5"/>
  <c r="I1004" i="5"/>
  <c r="J1011" i="5"/>
  <c r="I1012" i="5"/>
  <c r="J1018" i="5"/>
  <c r="G1021" i="5"/>
  <c r="J1076" i="5"/>
  <c r="G1155" i="5"/>
  <c r="I988" i="5"/>
  <c r="I996" i="5"/>
  <c r="G1017" i="5"/>
  <c r="I1027" i="5"/>
  <c r="G1078" i="5"/>
  <c r="J1155" i="5"/>
  <c r="J988" i="5"/>
  <c r="J1027" i="5"/>
  <c r="G6" i="5"/>
  <c r="I4" i="5"/>
  <c r="J8" i="5"/>
  <c r="I986" i="5"/>
  <c r="J986" i="5"/>
  <c r="J991" i="5"/>
  <c r="I992" i="5"/>
  <c r="G994" i="5"/>
  <c r="J1000" i="5"/>
  <c r="I1002" i="5"/>
  <c r="J1002" i="5"/>
  <c r="I1003" i="5"/>
  <c r="J1007" i="5"/>
  <c r="I1008" i="5"/>
  <c r="G1010" i="5"/>
  <c r="G1013" i="5"/>
  <c r="J1015" i="5"/>
  <c r="J1022" i="5"/>
  <c r="I1075" i="5"/>
  <c r="J1075" i="5"/>
  <c r="G1079" i="5"/>
  <c r="G1122" i="5"/>
  <c r="I991" i="5"/>
  <c r="I1007" i="5"/>
  <c r="I1123" i="5"/>
  <c r="J1123" i="5"/>
  <c r="I1152" i="5"/>
  <c r="J7" i="5"/>
  <c r="I8" i="5"/>
  <c r="J992" i="5"/>
  <c r="I994" i="5"/>
  <c r="J999" i="5"/>
  <c r="I1000" i="5"/>
  <c r="J1008" i="5"/>
  <c r="I1010" i="5"/>
  <c r="I1018" i="5"/>
  <c r="I1022" i="5"/>
  <c r="G1025" i="5"/>
  <c r="G1029" i="5"/>
  <c r="J1079" i="5"/>
  <c r="I7" i="5"/>
  <c r="I999" i="5"/>
  <c r="J1120" i="5"/>
  <c r="J1152" i="5"/>
  <c r="J1024" i="5"/>
  <c r="I1024" i="5"/>
  <c r="I5" i="5"/>
  <c r="J5" i="5"/>
  <c r="I985" i="5"/>
  <c r="J985" i="5"/>
  <c r="I989" i="5"/>
  <c r="J989" i="5"/>
  <c r="I993" i="5"/>
  <c r="J993" i="5"/>
  <c r="I997" i="5"/>
  <c r="J997" i="5"/>
  <c r="I1001" i="5"/>
  <c r="J1001" i="5"/>
  <c r="I1005" i="5"/>
  <c r="J1005" i="5"/>
  <c r="I1009" i="5"/>
  <c r="J1009" i="5"/>
  <c r="I1015" i="5"/>
  <c r="J1019" i="5"/>
  <c r="I1023" i="5"/>
  <c r="J1031" i="5"/>
  <c r="J1077" i="5"/>
  <c r="I1077" i="5"/>
  <c r="I1120" i="5"/>
  <c r="J1156" i="5"/>
  <c r="J1020" i="5"/>
  <c r="I1020" i="5"/>
  <c r="J1032" i="5"/>
  <c r="I1032" i="5"/>
  <c r="I1076" i="5"/>
  <c r="J1157" i="5"/>
  <c r="I1157" i="5"/>
  <c r="H1200" i="5"/>
  <c r="I1019" i="5"/>
  <c r="G1024" i="5"/>
  <c r="J1028" i="5"/>
  <c r="I1028" i="5"/>
  <c r="I1031" i="5"/>
  <c r="J1153" i="5"/>
  <c r="I1153" i="5"/>
  <c r="I1156" i="5"/>
  <c r="J1016" i="5"/>
  <c r="I1016" i="5"/>
  <c r="J1121" i="5"/>
  <c r="I1121" i="5"/>
  <c r="I1017" i="5"/>
  <c r="I1021" i="5"/>
  <c r="I1025" i="5"/>
  <c r="I1029" i="5"/>
  <c r="I1074" i="5"/>
  <c r="I1078" i="5"/>
  <c r="I1122" i="5"/>
  <c r="I1154" i="5"/>
  <c r="J33" i="1" l="1"/>
  <c r="I1200" i="5"/>
  <c r="J1200" i="5"/>
  <c r="A20" i="1"/>
  <c r="P33" i="1" l="1"/>
  <c r="A37" i="1"/>
  <c r="I33" i="1"/>
  <c r="V33" i="1"/>
  <c r="O33" i="1"/>
  <c r="T33" i="1"/>
  <c r="R33" i="1"/>
  <c r="Q33" i="1"/>
  <c r="E24" i="1"/>
  <c r="G22" i="1" l="1"/>
  <c r="A38" i="1"/>
  <c r="D28" i="1"/>
  <c r="D29" i="1"/>
  <c r="D27" i="1"/>
  <c r="I36" i="1" l="1"/>
  <c r="E23" i="1" l="1"/>
  <c r="E22" i="1"/>
  <c r="B13" i="2" l="1"/>
  <c r="B12" i="2"/>
  <c r="B11" i="2"/>
  <c r="B10" i="2"/>
  <c r="B9" i="2"/>
  <c r="B8" i="2"/>
  <c r="B7" i="2"/>
  <c r="B6" i="2"/>
  <c r="B5" i="2"/>
  <c r="B4" i="2"/>
  <c r="B3" i="2"/>
  <c r="B2" i="2"/>
  <c r="C8" i="2"/>
  <c r="F8" i="1" l="1"/>
  <c r="D8" i="1"/>
  <c r="K18" i="5" l="1"/>
  <c r="K22" i="5"/>
  <c r="K26" i="5"/>
  <c r="K30" i="5"/>
  <c r="K34" i="5"/>
  <c r="K38" i="5"/>
  <c r="K42" i="5"/>
  <c r="K46" i="5"/>
  <c r="K50" i="5"/>
  <c r="K54" i="5"/>
  <c r="K58" i="5"/>
  <c r="K62" i="5"/>
  <c r="K66" i="5"/>
  <c r="K70" i="5"/>
  <c r="K74" i="5"/>
  <c r="K78" i="5"/>
  <c r="K82" i="5"/>
  <c r="K86" i="5"/>
  <c r="K90" i="5"/>
  <c r="K94" i="5"/>
  <c r="K98" i="5"/>
  <c r="K102" i="5"/>
  <c r="K106" i="5"/>
  <c r="K110" i="5"/>
  <c r="K114" i="5"/>
  <c r="K118" i="5"/>
  <c r="K122" i="5"/>
  <c r="K126" i="5"/>
  <c r="K130" i="5"/>
  <c r="K134" i="5"/>
  <c r="K138" i="5"/>
  <c r="K142" i="5"/>
  <c r="K146" i="5"/>
  <c r="K150" i="5"/>
  <c r="K154" i="5"/>
  <c r="K158" i="5"/>
  <c r="K162" i="5"/>
  <c r="K166" i="5"/>
  <c r="K170" i="5"/>
  <c r="K174" i="5"/>
  <c r="K178" i="5"/>
  <c r="K182" i="5"/>
  <c r="K186" i="5"/>
  <c r="K190" i="5"/>
  <c r="K194" i="5"/>
  <c r="K198" i="5"/>
  <c r="K202" i="5"/>
  <c r="K206" i="5"/>
  <c r="K210" i="5"/>
  <c r="K214" i="5"/>
  <c r="K218" i="5"/>
  <c r="K222" i="5"/>
  <c r="K226" i="5"/>
  <c r="K230" i="5"/>
  <c r="K234" i="5"/>
  <c r="K238" i="5"/>
  <c r="K242" i="5"/>
  <c r="K246" i="5"/>
  <c r="K250" i="5"/>
  <c r="K254" i="5"/>
  <c r="K258" i="5"/>
  <c r="K262" i="5"/>
  <c r="K266" i="5"/>
  <c r="K270" i="5"/>
  <c r="K274" i="5"/>
  <c r="K278" i="5"/>
  <c r="K282" i="5"/>
  <c r="K286" i="5"/>
  <c r="K290" i="5"/>
  <c r="K294" i="5"/>
  <c r="K298" i="5"/>
  <c r="K302" i="5"/>
  <c r="K306" i="5"/>
  <c r="K310" i="5"/>
  <c r="K314" i="5"/>
  <c r="K318" i="5"/>
  <c r="K322" i="5"/>
  <c r="K326" i="5"/>
  <c r="K15" i="5"/>
  <c r="K19" i="5"/>
  <c r="K23" i="5"/>
  <c r="K27" i="5"/>
  <c r="K31" i="5"/>
  <c r="K35" i="5"/>
  <c r="K39" i="5"/>
  <c r="K43" i="5"/>
  <c r="K47" i="5"/>
  <c r="K51" i="5"/>
  <c r="K55" i="5"/>
  <c r="K59" i="5"/>
  <c r="K63" i="5"/>
  <c r="K67" i="5"/>
  <c r="K71" i="5"/>
  <c r="K75" i="5"/>
  <c r="K79" i="5"/>
  <c r="K83" i="5"/>
  <c r="K87" i="5"/>
  <c r="K91" i="5"/>
  <c r="K95" i="5"/>
  <c r="K99" i="5"/>
  <c r="K103" i="5"/>
  <c r="K107" i="5"/>
  <c r="K111" i="5"/>
  <c r="K115" i="5"/>
  <c r="K119" i="5"/>
  <c r="K123" i="5"/>
  <c r="K127" i="5"/>
  <c r="K131" i="5"/>
  <c r="K135" i="5"/>
  <c r="K139" i="5"/>
  <c r="K143" i="5"/>
  <c r="K147" i="5"/>
  <c r="K151" i="5"/>
  <c r="K155" i="5"/>
  <c r="K159" i="5"/>
  <c r="K163" i="5"/>
  <c r="K167" i="5"/>
  <c r="K171" i="5"/>
  <c r="K175" i="5"/>
  <c r="K179" i="5"/>
  <c r="K183" i="5"/>
  <c r="K187" i="5"/>
  <c r="K191" i="5"/>
  <c r="K195" i="5"/>
  <c r="K199" i="5"/>
  <c r="K203" i="5"/>
  <c r="K207" i="5"/>
  <c r="K211" i="5"/>
  <c r="K215" i="5"/>
  <c r="K219" i="5"/>
  <c r="K223" i="5"/>
  <c r="K227" i="5"/>
  <c r="K231" i="5"/>
  <c r="K235" i="5"/>
  <c r="K239" i="5"/>
  <c r="K243" i="5"/>
  <c r="K247" i="5"/>
  <c r="K251" i="5"/>
  <c r="K255" i="5"/>
  <c r="K259" i="5"/>
  <c r="K263" i="5"/>
  <c r="K267" i="5"/>
  <c r="K271" i="5"/>
  <c r="K275" i="5"/>
  <c r="K279" i="5"/>
  <c r="K283" i="5"/>
  <c r="K287" i="5"/>
  <c r="K291" i="5"/>
  <c r="K295" i="5"/>
  <c r="K299" i="5"/>
  <c r="K303" i="5"/>
  <c r="K307" i="5"/>
  <c r="K311" i="5"/>
  <c r="K315" i="5"/>
  <c r="K319" i="5"/>
  <c r="K323" i="5"/>
  <c r="K16" i="5"/>
  <c r="K20" i="5"/>
  <c r="K24" i="5"/>
  <c r="K28" i="5"/>
  <c r="K32" i="5"/>
  <c r="K36" i="5"/>
  <c r="K40" i="5"/>
  <c r="K44" i="5"/>
  <c r="K48" i="5"/>
  <c r="K52" i="5"/>
  <c r="K56" i="5"/>
  <c r="K60" i="5"/>
  <c r="K64" i="5"/>
  <c r="K68" i="5"/>
  <c r="K72" i="5"/>
  <c r="K76" i="5"/>
  <c r="K80" i="5"/>
  <c r="K84" i="5"/>
  <c r="K88" i="5"/>
  <c r="K92" i="5"/>
  <c r="K96" i="5"/>
  <c r="K100" i="5"/>
  <c r="K104" i="5"/>
  <c r="K108" i="5"/>
  <c r="K112" i="5"/>
  <c r="K116" i="5"/>
  <c r="K120" i="5"/>
  <c r="K124" i="5"/>
  <c r="K128" i="5"/>
  <c r="K132" i="5"/>
  <c r="K136" i="5"/>
  <c r="K140" i="5"/>
  <c r="K144" i="5"/>
  <c r="K148" i="5"/>
  <c r="K152" i="5"/>
  <c r="K156" i="5"/>
  <c r="K160" i="5"/>
  <c r="K164" i="5"/>
  <c r="K168" i="5"/>
  <c r="K172" i="5"/>
  <c r="K176" i="5"/>
  <c r="K180" i="5"/>
  <c r="K184" i="5"/>
  <c r="K188" i="5"/>
  <c r="K192" i="5"/>
  <c r="K196" i="5"/>
  <c r="K200" i="5"/>
  <c r="K204" i="5"/>
  <c r="K208" i="5"/>
  <c r="K212" i="5"/>
  <c r="K216" i="5"/>
  <c r="K220" i="5"/>
  <c r="K224" i="5"/>
  <c r="K228" i="5"/>
  <c r="K232" i="5"/>
  <c r="K236" i="5"/>
  <c r="K240" i="5"/>
  <c r="K244" i="5"/>
  <c r="K248" i="5"/>
  <c r="K252" i="5"/>
  <c r="K256" i="5"/>
  <c r="K260" i="5"/>
  <c r="K264" i="5"/>
  <c r="K268" i="5"/>
  <c r="K272" i="5"/>
  <c r="K276" i="5"/>
  <c r="K280" i="5"/>
  <c r="K284" i="5"/>
  <c r="K288" i="5"/>
  <c r="K292" i="5"/>
  <c r="K296" i="5"/>
  <c r="K300" i="5"/>
  <c r="K304" i="5"/>
  <c r="K308" i="5"/>
  <c r="K312" i="5"/>
  <c r="K316" i="5"/>
  <c r="K320" i="5"/>
  <c r="K324" i="5"/>
  <c r="K330" i="5"/>
  <c r="K334" i="5"/>
  <c r="K338" i="5"/>
  <c r="K342" i="5"/>
  <c r="K346" i="5"/>
  <c r="K350" i="5"/>
  <c r="K354" i="5"/>
  <c r="K17" i="5"/>
  <c r="K21" i="5"/>
  <c r="K25" i="5"/>
  <c r="K29" i="5"/>
  <c r="K33" i="5"/>
  <c r="K37" i="5"/>
  <c r="K41" i="5"/>
  <c r="K45" i="5"/>
  <c r="K49" i="5"/>
  <c r="K53" i="5"/>
  <c r="K57" i="5"/>
  <c r="K61" i="5"/>
  <c r="K65" i="5"/>
  <c r="K69" i="5"/>
  <c r="K73" i="5"/>
  <c r="K77" i="5"/>
  <c r="K81" i="5"/>
  <c r="K85" i="5"/>
  <c r="K89" i="5"/>
  <c r="K93" i="5"/>
  <c r="K97" i="5"/>
  <c r="K101" i="5"/>
  <c r="K105" i="5"/>
  <c r="K109" i="5"/>
  <c r="K113" i="5"/>
  <c r="K117" i="5"/>
  <c r="K121" i="5"/>
  <c r="K125" i="5"/>
  <c r="K129" i="5"/>
  <c r="K133" i="5"/>
  <c r="K137" i="5"/>
  <c r="K141" i="5"/>
  <c r="K145" i="5"/>
  <c r="K149" i="5"/>
  <c r="K153" i="5"/>
  <c r="K157" i="5"/>
  <c r="K161" i="5"/>
  <c r="K165" i="5"/>
  <c r="K169" i="5"/>
  <c r="K173" i="5"/>
  <c r="K177" i="5"/>
  <c r="K181" i="5"/>
  <c r="K185" i="5"/>
  <c r="K189" i="5"/>
  <c r="K193" i="5"/>
  <c r="K197" i="5"/>
  <c r="K201" i="5"/>
  <c r="K205" i="5"/>
  <c r="K209" i="5"/>
  <c r="K213" i="5"/>
  <c r="K217" i="5"/>
  <c r="K221" i="5"/>
  <c r="K225" i="5"/>
  <c r="K229" i="5"/>
  <c r="K233" i="5"/>
  <c r="K237" i="5"/>
  <c r="K241" i="5"/>
  <c r="K245" i="5"/>
  <c r="K249" i="5"/>
  <c r="K253" i="5"/>
  <c r="K257" i="5"/>
  <c r="K261" i="5"/>
  <c r="K265" i="5"/>
  <c r="K269" i="5"/>
  <c r="K273" i="5"/>
  <c r="K277" i="5"/>
  <c r="K281" i="5"/>
  <c r="K285" i="5"/>
  <c r="K289" i="5"/>
  <c r="K293" i="5"/>
  <c r="K297" i="5"/>
  <c r="K301" i="5"/>
  <c r="K305" i="5"/>
  <c r="K309" i="5"/>
  <c r="K313" i="5"/>
  <c r="K317" i="5"/>
  <c r="K321" i="5"/>
  <c r="K325" i="5"/>
  <c r="K328" i="5"/>
  <c r="K333" i="5"/>
  <c r="K339" i="5"/>
  <c r="K344" i="5"/>
  <c r="K349" i="5"/>
  <c r="K355" i="5"/>
  <c r="K359" i="5"/>
  <c r="K363" i="5"/>
  <c r="K367" i="5"/>
  <c r="K371" i="5"/>
  <c r="K375" i="5"/>
  <c r="K379" i="5"/>
  <c r="K383" i="5"/>
  <c r="K387" i="5"/>
  <c r="K391" i="5"/>
  <c r="K395" i="5"/>
  <c r="K399" i="5"/>
  <c r="K403" i="5"/>
  <c r="K407" i="5"/>
  <c r="K411" i="5"/>
  <c r="K415" i="5"/>
  <c r="K419" i="5"/>
  <c r="K423" i="5"/>
  <c r="K427" i="5"/>
  <c r="K431" i="5"/>
  <c r="K435" i="5"/>
  <c r="K439" i="5"/>
  <c r="K443" i="5"/>
  <c r="K447" i="5"/>
  <c r="K451" i="5"/>
  <c r="K455" i="5"/>
  <c r="K459" i="5"/>
  <c r="K463" i="5"/>
  <c r="K467" i="5"/>
  <c r="K471" i="5"/>
  <c r="K475" i="5"/>
  <c r="K479" i="5"/>
  <c r="K483" i="5"/>
  <c r="K487" i="5"/>
  <c r="K491" i="5"/>
  <c r="K495" i="5"/>
  <c r="K499" i="5"/>
  <c r="K503" i="5"/>
  <c r="K507" i="5"/>
  <c r="K511" i="5"/>
  <c r="K515" i="5"/>
  <c r="K519" i="5"/>
  <c r="K523" i="5"/>
  <c r="K527" i="5"/>
  <c r="K531" i="5"/>
  <c r="K535" i="5"/>
  <c r="K539" i="5"/>
  <c r="K543" i="5"/>
  <c r="K547" i="5"/>
  <c r="K551" i="5"/>
  <c r="K555" i="5"/>
  <c r="K559" i="5"/>
  <c r="K563" i="5"/>
  <c r="K567" i="5"/>
  <c r="K571" i="5"/>
  <c r="K575" i="5"/>
  <c r="K579" i="5"/>
  <c r="K583" i="5"/>
  <c r="K587" i="5"/>
  <c r="K591" i="5"/>
  <c r="K595" i="5"/>
  <c r="K599" i="5"/>
  <c r="K603" i="5"/>
  <c r="K607" i="5"/>
  <c r="K611" i="5"/>
  <c r="K615" i="5"/>
  <c r="K619" i="5"/>
  <c r="K623" i="5"/>
  <c r="K627" i="5"/>
  <c r="K631" i="5"/>
  <c r="K635" i="5"/>
  <c r="K329" i="5"/>
  <c r="K335" i="5"/>
  <c r="K340" i="5"/>
  <c r="K345" i="5"/>
  <c r="K351" i="5"/>
  <c r="K356" i="5"/>
  <c r="K360" i="5"/>
  <c r="K364" i="5"/>
  <c r="K368" i="5"/>
  <c r="K372" i="5"/>
  <c r="K376" i="5"/>
  <c r="K380" i="5"/>
  <c r="K384" i="5"/>
  <c r="K388" i="5"/>
  <c r="K392" i="5"/>
  <c r="K396" i="5"/>
  <c r="K400" i="5"/>
  <c r="K404" i="5"/>
  <c r="K408" i="5"/>
  <c r="K412" i="5"/>
  <c r="K416" i="5"/>
  <c r="K420" i="5"/>
  <c r="K424" i="5"/>
  <c r="K428" i="5"/>
  <c r="K432" i="5"/>
  <c r="K436" i="5"/>
  <c r="K440" i="5"/>
  <c r="K444" i="5"/>
  <c r="K448" i="5"/>
  <c r="K452" i="5"/>
  <c r="K456" i="5"/>
  <c r="K460" i="5"/>
  <c r="K464" i="5"/>
  <c r="K468" i="5"/>
  <c r="K472" i="5"/>
  <c r="K476" i="5"/>
  <c r="K480" i="5"/>
  <c r="K484" i="5"/>
  <c r="K488" i="5"/>
  <c r="K492" i="5"/>
  <c r="K496" i="5"/>
  <c r="K500" i="5"/>
  <c r="K504" i="5"/>
  <c r="K508" i="5"/>
  <c r="K512" i="5"/>
  <c r="K516" i="5"/>
  <c r="K520" i="5"/>
  <c r="K524" i="5"/>
  <c r="K528" i="5"/>
  <c r="K532" i="5"/>
  <c r="K536" i="5"/>
  <c r="K540" i="5"/>
  <c r="K544" i="5"/>
  <c r="K548" i="5"/>
  <c r="K552" i="5"/>
  <c r="K556" i="5"/>
  <c r="K560" i="5"/>
  <c r="K564" i="5"/>
  <c r="K568" i="5"/>
  <c r="K572" i="5"/>
  <c r="K576" i="5"/>
  <c r="K580" i="5"/>
  <c r="K584" i="5"/>
  <c r="K588" i="5"/>
  <c r="K592" i="5"/>
  <c r="K596" i="5"/>
  <c r="K600" i="5"/>
  <c r="K604" i="5"/>
  <c r="K608" i="5"/>
  <c r="K612" i="5"/>
  <c r="K616" i="5"/>
  <c r="K620" i="5"/>
  <c r="K624" i="5"/>
  <c r="K628" i="5"/>
  <c r="K632" i="5"/>
  <c r="K636" i="5"/>
  <c r="K331" i="5"/>
  <c r="K336" i="5"/>
  <c r="K341" i="5"/>
  <c r="K347" i="5"/>
  <c r="K352" i="5"/>
  <c r="K357" i="5"/>
  <c r="K361" i="5"/>
  <c r="K365" i="5"/>
  <c r="K369" i="5"/>
  <c r="K373" i="5"/>
  <c r="K377" i="5"/>
  <c r="K381" i="5"/>
  <c r="K385" i="5"/>
  <c r="K389" i="5"/>
  <c r="K393" i="5"/>
  <c r="K397" i="5"/>
  <c r="K401" i="5"/>
  <c r="K405" i="5"/>
  <c r="K409" i="5"/>
  <c r="K413" i="5"/>
  <c r="K417" i="5"/>
  <c r="K421" i="5"/>
  <c r="K425" i="5"/>
  <c r="K429" i="5"/>
  <c r="K433" i="5"/>
  <c r="K437" i="5"/>
  <c r="K441" i="5"/>
  <c r="K445" i="5"/>
  <c r="K449" i="5"/>
  <c r="K453" i="5"/>
  <c r="K457" i="5"/>
  <c r="K461" i="5"/>
  <c r="K465" i="5"/>
  <c r="K469" i="5"/>
  <c r="K473" i="5"/>
  <c r="K477" i="5"/>
  <c r="K481" i="5"/>
  <c r="K485" i="5"/>
  <c r="K489" i="5"/>
  <c r="K493" i="5"/>
  <c r="K497" i="5"/>
  <c r="K501" i="5"/>
  <c r="K505" i="5"/>
  <c r="K509" i="5"/>
  <c r="K513" i="5"/>
  <c r="K517" i="5"/>
  <c r="K521" i="5"/>
  <c r="K525" i="5"/>
  <c r="K529" i="5"/>
  <c r="K533" i="5"/>
  <c r="K537" i="5"/>
  <c r="K541" i="5"/>
  <c r="K545" i="5"/>
  <c r="K549" i="5"/>
  <c r="K553" i="5"/>
  <c r="K557" i="5"/>
  <c r="K561" i="5"/>
  <c r="K565" i="5"/>
  <c r="K569" i="5"/>
  <c r="K573" i="5"/>
  <c r="K577" i="5"/>
  <c r="K581" i="5"/>
  <c r="K585" i="5"/>
  <c r="K589" i="5"/>
  <c r="K593" i="5"/>
  <c r="K597" i="5"/>
  <c r="K601" i="5"/>
  <c r="K605" i="5"/>
  <c r="K609" i="5"/>
  <c r="K613" i="5"/>
  <c r="K617" i="5"/>
  <c r="K621" i="5"/>
  <c r="K625" i="5"/>
  <c r="K629" i="5"/>
  <c r="K633" i="5"/>
  <c r="K637" i="5"/>
  <c r="K327" i="5"/>
  <c r="K332" i="5"/>
  <c r="K337" i="5"/>
  <c r="K343" i="5"/>
  <c r="K348" i="5"/>
  <c r="K353" i="5"/>
  <c r="K358" i="5"/>
  <c r="K362" i="5"/>
  <c r="K366" i="5"/>
  <c r="K370" i="5"/>
  <c r="K374" i="5"/>
  <c r="K378" i="5"/>
  <c r="K382" i="5"/>
  <c r="K386" i="5"/>
  <c r="K390" i="5"/>
  <c r="K394" i="5"/>
  <c r="K398" i="5"/>
  <c r="K402" i="5"/>
  <c r="K406" i="5"/>
  <c r="K410" i="5"/>
  <c r="K414" i="5"/>
  <c r="K418" i="5"/>
  <c r="K422" i="5"/>
  <c r="K426" i="5"/>
  <c r="K430" i="5"/>
  <c r="K434" i="5"/>
  <c r="K438" i="5"/>
  <c r="K442" i="5"/>
  <c r="K446" i="5"/>
  <c r="K450" i="5"/>
  <c r="K454" i="5"/>
  <c r="K458" i="5"/>
  <c r="K462" i="5"/>
  <c r="K466" i="5"/>
  <c r="K470" i="5"/>
  <c r="K474" i="5"/>
  <c r="K478" i="5"/>
  <c r="K482" i="5"/>
  <c r="K486" i="5"/>
  <c r="K490" i="5"/>
  <c r="K494" i="5"/>
  <c r="K498" i="5"/>
  <c r="K502" i="5"/>
  <c r="K506" i="5"/>
  <c r="K510" i="5"/>
  <c r="K514" i="5"/>
  <c r="K518" i="5"/>
  <c r="K522" i="5"/>
  <c r="K526" i="5"/>
  <c r="K530" i="5"/>
  <c r="K534" i="5"/>
  <c r="K538" i="5"/>
  <c r="K542" i="5"/>
  <c r="K546" i="5"/>
  <c r="K550" i="5"/>
  <c r="K554" i="5"/>
  <c r="K558" i="5"/>
  <c r="K562" i="5"/>
  <c r="K566" i="5"/>
  <c r="K570" i="5"/>
  <c r="K574" i="5"/>
  <c r="K578" i="5"/>
  <c r="K582" i="5"/>
  <c r="K586" i="5"/>
  <c r="K590" i="5"/>
  <c r="K594" i="5"/>
  <c r="K598" i="5"/>
  <c r="K602" i="5"/>
  <c r="K606" i="5"/>
  <c r="K610" i="5"/>
  <c r="K614" i="5"/>
  <c r="K618" i="5"/>
  <c r="K622" i="5"/>
  <c r="K626" i="5"/>
  <c r="K630" i="5"/>
  <c r="K634" i="5"/>
  <c r="K638" i="5"/>
  <c r="K639" i="5"/>
  <c r="K643" i="5"/>
  <c r="K647" i="5"/>
  <c r="K651" i="5"/>
  <c r="K655" i="5"/>
  <c r="K659" i="5"/>
  <c r="K663" i="5"/>
  <c r="K667" i="5"/>
  <c r="K642" i="5"/>
  <c r="K648" i="5"/>
  <c r="K653" i="5"/>
  <c r="K658" i="5"/>
  <c r="K664" i="5"/>
  <c r="K669" i="5"/>
  <c r="K673" i="5"/>
  <c r="K677" i="5"/>
  <c r="K681" i="5"/>
  <c r="K685" i="5"/>
  <c r="K689" i="5"/>
  <c r="K693" i="5"/>
  <c r="K697" i="5"/>
  <c r="K701" i="5"/>
  <c r="K705" i="5"/>
  <c r="K709" i="5"/>
  <c r="K713" i="5"/>
  <c r="K717" i="5"/>
  <c r="K721" i="5"/>
  <c r="K725" i="5"/>
  <c r="K729" i="5"/>
  <c r="K733" i="5"/>
  <c r="K737" i="5"/>
  <c r="K741" i="5"/>
  <c r="K745" i="5"/>
  <c r="K749" i="5"/>
  <c r="K753" i="5"/>
  <c r="K757" i="5"/>
  <c r="K761" i="5"/>
  <c r="K765" i="5"/>
  <c r="K769" i="5"/>
  <c r="K773" i="5"/>
  <c r="K777" i="5"/>
  <c r="K781" i="5"/>
  <c r="K785" i="5"/>
  <c r="K789" i="5"/>
  <c r="K793" i="5"/>
  <c r="K797" i="5"/>
  <c r="K801" i="5"/>
  <c r="K805" i="5"/>
  <c r="K809" i="5"/>
  <c r="K813" i="5"/>
  <c r="K817" i="5"/>
  <c r="K821" i="5"/>
  <c r="K825" i="5"/>
  <c r="K829" i="5"/>
  <c r="K833" i="5"/>
  <c r="K837" i="5"/>
  <c r="K841" i="5"/>
  <c r="K845" i="5"/>
  <c r="K849" i="5"/>
  <c r="K853" i="5"/>
  <c r="K857" i="5"/>
  <c r="K861" i="5"/>
  <c r="K865" i="5"/>
  <c r="K869" i="5"/>
  <c r="K873" i="5"/>
  <c r="K877" i="5"/>
  <c r="K881" i="5"/>
  <c r="K885" i="5"/>
  <c r="K889" i="5"/>
  <c r="K893" i="5"/>
  <c r="K897" i="5"/>
  <c r="K901" i="5"/>
  <c r="K905" i="5"/>
  <c r="K909" i="5"/>
  <c r="K913" i="5"/>
  <c r="K917" i="5"/>
  <c r="K921" i="5"/>
  <c r="K925" i="5"/>
  <c r="K929" i="5"/>
  <c r="K933" i="5"/>
  <c r="K937" i="5"/>
  <c r="K941" i="5"/>
  <c r="K945" i="5"/>
  <c r="K949" i="5"/>
  <c r="K718" i="5"/>
  <c r="K734" i="5"/>
  <c r="K742" i="5"/>
  <c r="K750" i="5"/>
  <c r="K762" i="5"/>
  <c r="K770" i="5"/>
  <c r="K778" i="5"/>
  <c r="K786" i="5"/>
  <c r="K794" i="5"/>
  <c r="K640" i="5"/>
  <c r="K645" i="5"/>
  <c r="K650" i="5"/>
  <c r="K656" i="5"/>
  <c r="K661" i="5"/>
  <c r="K666" i="5"/>
  <c r="K671" i="5"/>
  <c r="K675" i="5"/>
  <c r="K679" i="5"/>
  <c r="K683" i="5"/>
  <c r="K687" i="5"/>
  <c r="K691" i="5"/>
  <c r="K695" i="5"/>
  <c r="K699" i="5"/>
  <c r="K703" i="5"/>
  <c r="K707" i="5"/>
  <c r="K711" i="5"/>
  <c r="K715" i="5"/>
  <c r="K719" i="5"/>
  <c r="K723" i="5"/>
  <c r="K727" i="5"/>
  <c r="K731" i="5"/>
  <c r="K735" i="5"/>
  <c r="K739" i="5"/>
  <c r="K743" i="5"/>
  <c r="K747" i="5"/>
  <c r="K751" i="5"/>
  <c r="K755" i="5"/>
  <c r="K759" i="5"/>
  <c r="K763" i="5"/>
  <c r="K767" i="5"/>
  <c r="K771" i="5"/>
  <c r="K775" i="5"/>
  <c r="K779" i="5"/>
  <c r="K783" i="5"/>
  <c r="K787" i="5"/>
  <c r="K791" i="5"/>
  <c r="K795" i="5"/>
  <c r="K799" i="5"/>
  <c r="K803" i="5"/>
  <c r="K807" i="5"/>
  <c r="K811" i="5"/>
  <c r="K815" i="5"/>
  <c r="K819" i="5"/>
  <c r="K823" i="5"/>
  <c r="K827" i="5"/>
  <c r="K831" i="5"/>
  <c r="K835" i="5"/>
  <c r="K839" i="5"/>
  <c r="K843" i="5"/>
  <c r="K847" i="5"/>
  <c r="K851" i="5"/>
  <c r="K855" i="5"/>
  <c r="K859" i="5"/>
  <c r="K863" i="5"/>
  <c r="K867" i="5"/>
  <c r="K871" i="5"/>
  <c r="K875" i="5"/>
  <c r="K879" i="5"/>
  <c r="K883" i="5"/>
  <c r="K887" i="5"/>
  <c r="K891" i="5"/>
  <c r="K895" i="5"/>
  <c r="K899" i="5"/>
  <c r="K903" i="5"/>
  <c r="K907" i="5"/>
  <c r="K911" i="5"/>
  <c r="K915" i="5"/>
  <c r="K919" i="5"/>
  <c r="K923" i="5"/>
  <c r="K927" i="5"/>
  <c r="K931" i="5"/>
  <c r="K935" i="5"/>
  <c r="K939" i="5"/>
  <c r="K943" i="5"/>
  <c r="K947" i="5"/>
  <c r="K644" i="5"/>
  <c r="K649" i="5"/>
  <c r="K654" i="5"/>
  <c r="K660" i="5"/>
  <c r="K665" i="5"/>
  <c r="K670" i="5"/>
  <c r="K674" i="5"/>
  <c r="K678" i="5"/>
  <c r="K682" i="5"/>
  <c r="K686" i="5"/>
  <c r="K690" i="5"/>
  <c r="K694" i="5"/>
  <c r="K698" i="5"/>
  <c r="K702" i="5"/>
  <c r="K706" i="5"/>
  <c r="K710" i="5"/>
  <c r="K714" i="5"/>
  <c r="K722" i="5"/>
  <c r="K726" i="5"/>
  <c r="K730" i="5"/>
  <c r="K738" i="5"/>
  <c r="K746" i="5"/>
  <c r="K754" i="5"/>
  <c r="K766" i="5"/>
  <c r="K774" i="5"/>
  <c r="K782" i="5"/>
  <c r="K790" i="5"/>
  <c r="K641" i="5"/>
  <c r="K646" i="5"/>
  <c r="K652" i="5"/>
  <c r="K657" i="5"/>
  <c r="K662" i="5"/>
  <c r="K668" i="5"/>
  <c r="K672" i="5"/>
  <c r="K676" i="5"/>
  <c r="K680" i="5"/>
  <c r="K684" i="5"/>
  <c r="K688" i="5"/>
  <c r="K692" i="5"/>
  <c r="K696" i="5"/>
  <c r="K700" i="5"/>
  <c r="K704" i="5"/>
  <c r="K708" i="5"/>
  <c r="K712" i="5"/>
  <c r="K716" i="5"/>
  <c r="K720" i="5"/>
  <c r="K724" i="5"/>
  <c r="K728" i="5"/>
  <c r="K732" i="5"/>
  <c r="K736" i="5"/>
  <c r="K740" i="5"/>
  <c r="K744" i="5"/>
  <c r="K748" i="5"/>
  <c r="K752" i="5"/>
  <c r="K756" i="5"/>
  <c r="K760" i="5"/>
  <c r="K764" i="5"/>
  <c r="K768" i="5"/>
  <c r="K772" i="5"/>
  <c r="K776" i="5"/>
  <c r="K780" i="5"/>
  <c r="K784" i="5"/>
  <c r="K788" i="5"/>
  <c r="K792" i="5"/>
  <c r="K796" i="5"/>
  <c r="K800" i="5"/>
  <c r="K804" i="5"/>
  <c r="K808" i="5"/>
  <c r="K812" i="5"/>
  <c r="K816" i="5"/>
  <c r="K820" i="5"/>
  <c r="K824" i="5"/>
  <c r="K828" i="5"/>
  <c r="K832" i="5"/>
  <c r="K836" i="5"/>
  <c r="K840" i="5"/>
  <c r="K844" i="5"/>
  <c r="K848" i="5"/>
  <c r="K852" i="5"/>
  <c r="K856" i="5"/>
  <c r="K860" i="5"/>
  <c r="K864" i="5"/>
  <c r="K868" i="5"/>
  <c r="K872" i="5"/>
  <c r="K876" i="5"/>
  <c r="K880" i="5"/>
  <c r="K884" i="5"/>
  <c r="K888" i="5"/>
  <c r="K892" i="5"/>
  <c r="K896" i="5"/>
  <c r="K900" i="5"/>
  <c r="K904" i="5"/>
  <c r="K908" i="5"/>
  <c r="K912" i="5"/>
  <c r="K916" i="5"/>
  <c r="K920" i="5"/>
  <c r="K924" i="5"/>
  <c r="K928" i="5"/>
  <c r="K932" i="5"/>
  <c r="K936" i="5"/>
  <c r="K940" i="5"/>
  <c r="K944" i="5"/>
  <c r="K948" i="5"/>
  <c r="K758" i="5"/>
  <c r="K798" i="5"/>
  <c r="K810" i="5"/>
  <c r="K826" i="5"/>
  <c r="K842" i="5"/>
  <c r="K858" i="5"/>
  <c r="K874" i="5"/>
  <c r="K890" i="5"/>
  <c r="K906" i="5"/>
  <c r="K922" i="5"/>
  <c r="K938" i="5"/>
  <c r="K894" i="5"/>
  <c r="K926" i="5"/>
  <c r="K814" i="5"/>
  <c r="K830" i="5"/>
  <c r="K846" i="5"/>
  <c r="K862" i="5"/>
  <c r="K878" i="5"/>
  <c r="K910" i="5"/>
  <c r="K942" i="5"/>
  <c r="K802" i="5"/>
  <c r="K818" i="5"/>
  <c r="K834" i="5"/>
  <c r="K850" i="5"/>
  <c r="K866" i="5"/>
  <c r="K882" i="5"/>
  <c r="K898" i="5"/>
  <c r="K914" i="5"/>
  <c r="K930" i="5"/>
  <c r="K946" i="5"/>
  <c r="K806" i="5"/>
  <c r="K822" i="5"/>
  <c r="K838" i="5"/>
  <c r="K854" i="5"/>
  <c r="K870" i="5"/>
  <c r="K886" i="5"/>
  <c r="K902" i="5"/>
  <c r="K918" i="5"/>
  <c r="K934" i="5"/>
  <c r="K950" i="5"/>
  <c r="K1158" i="5"/>
  <c r="K1162" i="5"/>
  <c r="K1166" i="5"/>
  <c r="K1170" i="5"/>
  <c r="K1174" i="5"/>
  <c r="K1178" i="5"/>
  <c r="K1182" i="5"/>
  <c r="K1186" i="5"/>
  <c r="K1190" i="5"/>
  <c r="K1194" i="5"/>
  <c r="K1198" i="5"/>
  <c r="K1124" i="5"/>
  <c r="K1128" i="5"/>
  <c r="K1132" i="5"/>
  <c r="K1136" i="5"/>
  <c r="K1140" i="5"/>
  <c r="K1144" i="5"/>
  <c r="K1148" i="5"/>
  <c r="K1080" i="5"/>
  <c r="K1084" i="5"/>
  <c r="K1088" i="5"/>
  <c r="K1092" i="5"/>
  <c r="K1096" i="5"/>
  <c r="K1100" i="5"/>
  <c r="K1104" i="5"/>
  <c r="K1108" i="5"/>
  <c r="K1159" i="5"/>
  <c r="K1163" i="5"/>
  <c r="K1167" i="5"/>
  <c r="K1171" i="5"/>
  <c r="K1175" i="5"/>
  <c r="K1179" i="5"/>
  <c r="K1183" i="5"/>
  <c r="K1187" i="5"/>
  <c r="K1191" i="5"/>
  <c r="K1195" i="5"/>
  <c r="K1199" i="5"/>
  <c r="K1125" i="5"/>
  <c r="K1129" i="5"/>
  <c r="K1133" i="5"/>
  <c r="K1137" i="5"/>
  <c r="K1141" i="5"/>
  <c r="K1145" i="5"/>
  <c r="K1149" i="5"/>
  <c r="K1160" i="5"/>
  <c r="K1164" i="5"/>
  <c r="K1168" i="5"/>
  <c r="K1172" i="5"/>
  <c r="K1176" i="5"/>
  <c r="K1180" i="5"/>
  <c r="K1184" i="5"/>
  <c r="K1188" i="5"/>
  <c r="K1192" i="5"/>
  <c r="K1196" i="5"/>
  <c r="K1161" i="5"/>
  <c r="K1165" i="5"/>
  <c r="K1169" i="5"/>
  <c r="K1173" i="5"/>
  <c r="K1177" i="5"/>
  <c r="K1181" i="5"/>
  <c r="K1185" i="5"/>
  <c r="K1189" i="5"/>
  <c r="K1193" i="5"/>
  <c r="K1197" i="5"/>
  <c r="K1127" i="5"/>
  <c r="K1131" i="5"/>
  <c r="K1135" i="5"/>
  <c r="K1139" i="5"/>
  <c r="K1143" i="5"/>
  <c r="K1147" i="5"/>
  <c r="K1151" i="5"/>
  <c r="K1083" i="5"/>
  <c r="K1087" i="5"/>
  <c r="K1091" i="5"/>
  <c r="K1095" i="5"/>
  <c r="K1099" i="5"/>
  <c r="K1103" i="5"/>
  <c r="K1107" i="5"/>
  <c r="K1111" i="5"/>
  <c r="K1115" i="5"/>
  <c r="K1119" i="5"/>
  <c r="K1138" i="5"/>
  <c r="K1081" i="5"/>
  <c r="K1089" i="5"/>
  <c r="K1097" i="5"/>
  <c r="K1105" i="5"/>
  <c r="K1112" i="5"/>
  <c r="K1117" i="5"/>
  <c r="K1035" i="5"/>
  <c r="K1039" i="5"/>
  <c r="K1043" i="5"/>
  <c r="K1047" i="5"/>
  <c r="K1051" i="5"/>
  <c r="K1055" i="5"/>
  <c r="K1059" i="5"/>
  <c r="K1063" i="5"/>
  <c r="K1067" i="5"/>
  <c r="K1071" i="5"/>
  <c r="K12" i="5"/>
  <c r="K952" i="5"/>
  <c r="K956" i="5"/>
  <c r="K960" i="5"/>
  <c r="K964" i="5"/>
  <c r="K968" i="5"/>
  <c r="K972" i="5"/>
  <c r="K976" i="5"/>
  <c r="K980" i="5"/>
  <c r="K984" i="5"/>
  <c r="K1126" i="5"/>
  <c r="K1142" i="5"/>
  <c r="K1082" i="5"/>
  <c r="K1090" i="5"/>
  <c r="K1098" i="5"/>
  <c r="K1106" i="5"/>
  <c r="K1113" i="5"/>
  <c r="K1118" i="5"/>
  <c r="K1036" i="5"/>
  <c r="K1040" i="5"/>
  <c r="K1044" i="5"/>
  <c r="K1048" i="5"/>
  <c r="K1052" i="5"/>
  <c r="K1056" i="5"/>
  <c r="K1060" i="5"/>
  <c r="K1064" i="5"/>
  <c r="K1068" i="5"/>
  <c r="K1072" i="5"/>
  <c r="K9" i="5"/>
  <c r="K13" i="5"/>
  <c r="K953" i="5"/>
  <c r="K957" i="5"/>
  <c r="K961" i="5"/>
  <c r="K965" i="5"/>
  <c r="K969" i="5"/>
  <c r="K973" i="5"/>
  <c r="K977" i="5"/>
  <c r="K981" i="5"/>
  <c r="K1130" i="5"/>
  <c r="K1146" i="5"/>
  <c r="K1085" i="5"/>
  <c r="K1093" i="5"/>
  <c r="K1101" i="5"/>
  <c r="K1109" i="5"/>
  <c r="K1114" i="5"/>
  <c r="K1033" i="5"/>
  <c r="K1037" i="5"/>
  <c r="K1041" i="5"/>
  <c r="K1045" i="5"/>
  <c r="K1049" i="5"/>
  <c r="K1053" i="5"/>
  <c r="K1057" i="5"/>
  <c r="K1061" i="5"/>
  <c r="K1065" i="5"/>
  <c r="K1069" i="5"/>
  <c r="K1073" i="5"/>
  <c r="K10" i="5"/>
  <c r="K14" i="5"/>
  <c r="K954" i="5"/>
  <c r="K958" i="5"/>
  <c r="K962" i="5"/>
  <c r="K966" i="5"/>
  <c r="K970" i="5"/>
  <c r="K974" i="5"/>
  <c r="K978" i="5"/>
  <c r="K982" i="5"/>
  <c r="K1134" i="5"/>
  <c r="K1150" i="5"/>
  <c r="K1086" i="5"/>
  <c r="K1094" i="5"/>
  <c r="K1102" i="5"/>
  <c r="K1110" i="5"/>
  <c r="K1116" i="5"/>
  <c r="K1034" i="5"/>
  <c r="K1038" i="5"/>
  <c r="K1042" i="5"/>
  <c r="K1046" i="5"/>
  <c r="K1050" i="5"/>
  <c r="K1054" i="5"/>
  <c r="K1058" i="5"/>
  <c r="K1062" i="5"/>
  <c r="K1066" i="5"/>
  <c r="K1070" i="5"/>
  <c r="K11" i="5"/>
  <c r="K951" i="5"/>
  <c r="K955" i="5"/>
  <c r="K959" i="5"/>
  <c r="K963" i="5"/>
  <c r="K967" i="5"/>
  <c r="K971" i="5"/>
  <c r="K975" i="5"/>
  <c r="K979" i="5"/>
  <c r="K983" i="5"/>
  <c r="K1156" i="5"/>
  <c r="K1152" i="5"/>
  <c r="K1120" i="5"/>
  <c r="K1076" i="5"/>
  <c r="K1031" i="5"/>
  <c r="K1027" i="5"/>
  <c r="K1023" i="5"/>
  <c r="K1019" i="5"/>
  <c r="K1015" i="5"/>
  <c r="K1157" i="5"/>
  <c r="K1153" i="5"/>
  <c r="K1121" i="5"/>
  <c r="K1077" i="5"/>
  <c r="K1032" i="5"/>
  <c r="K1028" i="5"/>
  <c r="K1024" i="5"/>
  <c r="K1020" i="5"/>
  <c r="K1016" i="5"/>
  <c r="K1123" i="5"/>
  <c r="K1078" i="5"/>
  <c r="K1011" i="5"/>
  <c r="K1007" i="5"/>
  <c r="K999" i="5"/>
  <c r="K995" i="5"/>
  <c r="K987" i="5"/>
  <c r="K1155" i="5"/>
  <c r="K1122" i="5"/>
  <c r="K1030" i="5"/>
  <c r="K1025" i="5"/>
  <c r="K1018" i="5"/>
  <c r="K1017" i="5"/>
  <c r="K1010" i="5"/>
  <c r="K1006" i="5"/>
  <c r="K1002" i="5"/>
  <c r="K998" i="5"/>
  <c r="K994" i="5"/>
  <c r="K990" i="5"/>
  <c r="K986" i="5"/>
  <c r="K6" i="5"/>
  <c r="K1154" i="5"/>
  <c r="K1075" i="5"/>
  <c r="K1029" i="5"/>
  <c r="K1009" i="5"/>
  <c r="K1005" i="5"/>
  <c r="K1001" i="5"/>
  <c r="K997" i="5"/>
  <c r="K993" i="5"/>
  <c r="K989" i="5"/>
  <c r="K985" i="5"/>
  <c r="K5" i="5"/>
  <c r="K1079" i="5"/>
  <c r="K1074" i="5"/>
  <c r="K1022" i="5"/>
  <c r="K1021" i="5"/>
  <c r="K1014" i="5"/>
  <c r="K1013" i="5"/>
  <c r="K1012" i="5"/>
  <c r="K1008" i="5"/>
  <c r="K1004" i="5"/>
  <c r="K1000" i="5"/>
  <c r="K996" i="5"/>
  <c r="K992" i="5"/>
  <c r="K988" i="5"/>
  <c r="K8" i="5"/>
  <c r="K4" i="5"/>
  <c r="K1026" i="5"/>
  <c r="K1003" i="5"/>
  <c r="K991" i="5"/>
  <c r="K7" i="5"/>
  <c r="S33" i="1"/>
</calcChain>
</file>

<file path=xl/sharedStrings.xml><?xml version="1.0" encoding="utf-8"?>
<sst xmlns="http://schemas.openxmlformats.org/spreadsheetml/2006/main" count="101" uniqueCount="90">
  <si>
    <t>Tarif</t>
  </si>
  <si>
    <t>Prestations calculées pour 60 minutes</t>
  </si>
  <si>
    <t>Evaluation et conseil (art.7 al.2 let. a OPAS)</t>
  </si>
  <si>
    <t>A</t>
  </si>
  <si>
    <t>B</t>
  </si>
  <si>
    <t>C</t>
  </si>
  <si>
    <t>Examens et traitements (art.7 al.2 let. b OPAS)</t>
  </si>
  <si>
    <t>Soins de base (art.7 al.2 let. c OPAS)</t>
  </si>
  <si>
    <t>Mois</t>
  </si>
  <si>
    <t>N° RCC</t>
  </si>
  <si>
    <t xml:space="preserve">Infirmier-ère Indépendant-e </t>
  </si>
  <si>
    <t>Département de la sécurité, de l'emploi et de la santé</t>
  </si>
  <si>
    <t>Direction générale de la santé</t>
  </si>
  <si>
    <t>du mois de</t>
  </si>
  <si>
    <t>au mois de</t>
  </si>
  <si>
    <t>Trimestre</t>
  </si>
  <si>
    <t>1er trimestre</t>
  </si>
  <si>
    <t>2e trimestre</t>
  </si>
  <si>
    <t>3e trimestre</t>
  </si>
  <si>
    <t>4e trimestre</t>
  </si>
  <si>
    <t>Année</t>
  </si>
  <si>
    <t>Facturation des prestations LAMal (art.7 OPAS)</t>
  </si>
  <si>
    <t>Heures
OPAS A</t>
  </si>
  <si>
    <t>Heures
OPAS B</t>
  </si>
  <si>
    <t>Heures
OPAS C</t>
  </si>
  <si>
    <t>Total</t>
  </si>
  <si>
    <t>Contrôle</t>
  </si>
  <si>
    <t>Date</t>
  </si>
  <si>
    <t>Nom</t>
  </si>
  <si>
    <t>RCC</t>
  </si>
  <si>
    <t>controle_1</t>
  </si>
  <si>
    <t>1. Je délègue la facturation à un service spécialisé</t>
  </si>
  <si>
    <t>Type</t>
  </si>
  <si>
    <t>INF</t>
  </si>
  <si>
    <t>NOM</t>
  </si>
  <si>
    <t>Part résiduelle cantonale</t>
  </si>
  <si>
    <t xml:space="preserve">Contrôle
erreur de saisie </t>
  </si>
  <si>
    <t>Synthèse</t>
  </si>
  <si>
    <t>Check box 1</t>
  </si>
  <si>
    <t>Service_de_facturation</t>
  </si>
  <si>
    <t>Logiciel_facturation</t>
  </si>
  <si>
    <t>Caisse des médecins</t>
  </si>
  <si>
    <t>atteste être au bénéfice d'une autorisation de pratiquer</t>
  </si>
  <si>
    <t>atteste avoir transmis à la DGS (dgs.daf@etat.ge.ch) le document "Fiche fournisseur" à jour (coordonnées bancaires)</t>
  </si>
  <si>
    <t>atteste avoir signé la charte de collaboration des partenaires du réseau de soin</t>
  </si>
  <si>
    <t>Par sa signature, l'infirmier(ère) indépendant(e) atteste être en conformité avec les exigences de la directive portant sur le financement résiduel et en particulier :</t>
  </si>
  <si>
    <t>RFRLAMal01</t>
  </si>
  <si>
    <t>email</t>
  </si>
  <si>
    <t>Check box 2</t>
  </si>
  <si>
    <t>Tarifs OPAS et part résiduelle cantonale selon le règlement (RFRLAMal)</t>
  </si>
  <si>
    <t>Signature</t>
  </si>
  <si>
    <r>
      <t xml:space="preserve">Part patient
</t>
    </r>
    <r>
      <rPr>
        <sz val="12"/>
        <color theme="1"/>
        <rFont val="Arial"/>
        <family val="2"/>
      </rPr>
      <t>(par jour)</t>
    </r>
  </si>
  <si>
    <t>Veuillez indiquer les heures effectuées et remboursées par les assurueurs</t>
  </si>
  <si>
    <t>Facturation</t>
  </si>
  <si>
    <t>CSI</t>
  </si>
  <si>
    <t>Autre</t>
  </si>
  <si>
    <t>2. Je réalise la facturation à l'aide d'un logiciel spécialisé</t>
  </si>
  <si>
    <t>atteste que les heures figurant dans le présent décompte concernent exclusivement des patients résidant dans le canton de Genève</t>
  </si>
  <si>
    <t>Montant de la part patient</t>
  </si>
  <si>
    <t>Nb jours facturés au patient</t>
  </si>
  <si>
    <t>Part assureurs</t>
  </si>
  <si>
    <t>Nb de jours facturés au patient</t>
  </si>
  <si>
    <t>Cout total selon RFRLAMal</t>
  </si>
  <si>
    <t>Contrôle part_patient_horaire</t>
  </si>
  <si>
    <t>formule_fin_residuel</t>
  </si>
  <si>
    <t>Contrôle_part_résiduelle</t>
  </si>
  <si>
    <t>Conformité bases légales</t>
  </si>
  <si>
    <r>
      <t xml:space="preserve">Coût total
</t>
    </r>
    <r>
      <rPr>
        <sz val="10"/>
        <color theme="1"/>
        <rFont val="Arial"/>
        <family val="2"/>
      </rPr>
      <t>par heure</t>
    </r>
  </si>
  <si>
    <r>
      <t xml:space="preserve">Part assurance
</t>
    </r>
    <r>
      <rPr>
        <sz val="12"/>
        <color theme="1"/>
        <rFont val="Arial"/>
        <family val="2"/>
      </rPr>
      <t>par heure</t>
    </r>
  </si>
  <si>
    <r>
      <t xml:space="preserve">Part Etat
</t>
    </r>
    <r>
      <rPr>
        <sz val="12"/>
        <color theme="1"/>
        <rFont val="Arial"/>
        <family val="2"/>
      </rPr>
      <t>(par heure)</t>
    </r>
  </si>
  <si>
    <t>Montant part patient totale</t>
  </si>
  <si>
    <t>Contrôle_part_patient_mois_1</t>
  </si>
  <si>
    <t>N° de facture</t>
  </si>
  <si>
    <t>Date émission facture</t>
  </si>
  <si>
    <t>Contrôle
heures trimestre
&gt;750</t>
  </si>
  <si>
    <t>Telephone</t>
  </si>
  <si>
    <t>Décompte des heures prestées et remboursées par les assureurs 
pour le versement de la part résiduelle de soins</t>
  </si>
  <si>
    <t>atteste que les heures figurant dans le présent décompte ont fait  l'objet d'un remboursement intégral de la part de  l'assurance obligatoire des soins au titre des prestations prévues par l'OPAS, article 7</t>
  </si>
  <si>
    <t>Signature :</t>
  </si>
  <si>
    <r>
      <rPr>
        <b/>
        <sz val="14"/>
        <color theme="1"/>
        <rFont val="Arial"/>
        <family val="2"/>
      </rPr>
      <t xml:space="preserve">
Pour bénéficier du financement résiduel, 
le présent décompte dûment rempli et signé doit être transmis par courriel </t>
    </r>
    <r>
      <rPr>
        <b/>
        <u/>
        <sz val="14"/>
        <color theme="1"/>
        <rFont val="Arial"/>
        <family val="2"/>
      </rPr>
      <t>en deux exemplaires</t>
    </r>
    <r>
      <rPr>
        <b/>
        <sz val="14"/>
        <color theme="1"/>
        <rFont val="Arial"/>
        <family val="2"/>
      </rPr>
      <t xml:space="preserve"> :
</t>
    </r>
    <r>
      <rPr>
        <sz val="14"/>
        <color theme="1"/>
        <rFont val="Arial"/>
        <family val="2"/>
      </rPr>
      <t xml:space="preserve">1 version PDF </t>
    </r>
    <r>
      <rPr>
        <u/>
        <sz val="14"/>
        <color theme="1"/>
        <rFont val="Arial"/>
        <family val="2"/>
      </rPr>
      <t>signée</t>
    </r>
    <r>
      <rPr>
        <sz val="14"/>
        <color theme="1"/>
        <rFont val="Arial"/>
        <family val="2"/>
      </rPr>
      <t xml:space="preserve">
1 version Excel </t>
    </r>
    <r>
      <rPr>
        <b/>
        <sz val="14"/>
        <color theme="1"/>
        <rFont val="Arial"/>
        <family val="2"/>
      </rPr>
      <t xml:space="preserve">
au plus tard 
</t>
    </r>
    <r>
      <rPr>
        <sz val="14"/>
        <color theme="1"/>
        <rFont val="Arial"/>
        <family val="2"/>
      </rPr>
      <t>le 30.09.2019 pour les 1er et 2ème trimestres, 
le 10.10.2019 pour le 3ème trimestre
le 10.01.2020 pour le 4ème trimestre</t>
    </r>
    <r>
      <rPr>
        <b/>
        <sz val="14"/>
        <color theme="1"/>
        <rFont val="Arial"/>
        <family val="2"/>
      </rPr>
      <t xml:space="preserve">
à la Direction générale de la santé à l'adresse suivante :</t>
    </r>
    <r>
      <rPr>
        <sz val="14"/>
        <color theme="1"/>
        <rFont val="Arial"/>
        <family val="2"/>
      </rPr>
      <t xml:space="preserve">
</t>
    </r>
    <r>
      <rPr>
        <sz val="14"/>
        <color rgb="FF0000FF"/>
        <rFont val="Arial"/>
        <family val="2"/>
      </rPr>
      <t>dgs.daf@etat.ge.ch</t>
    </r>
    <r>
      <rPr>
        <sz val="14"/>
        <color theme="1"/>
        <rFont val="Arial"/>
        <family val="2"/>
      </rPr>
      <t xml:space="preserve">
</t>
    </r>
    <r>
      <rPr>
        <b/>
        <sz val="10"/>
        <color theme="1"/>
        <rFont val="Arial"/>
        <family val="2"/>
      </rPr>
      <t/>
    </r>
  </si>
  <si>
    <t>Lieu et date :</t>
  </si>
  <si>
    <t>Remarques éventuelles à consulter avant signature</t>
  </si>
  <si>
    <t>NOM, Prénom</t>
  </si>
  <si>
    <t>Téléphone</t>
  </si>
  <si>
    <t>E-mail</t>
  </si>
  <si>
    <t>Adresse</t>
  </si>
  <si>
    <r>
      <t xml:space="preserve">
Saisie des heures
</t>
    </r>
    <r>
      <rPr>
        <sz val="16"/>
        <color theme="1"/>
        <rFont val="Arial"/>
        <family val="2"/>
      </rPr>
      <t xml:space="preserve">Pour chaque mois, renseignez les colonnes en bleu du tableau et vérifiez les remarques figurant dans la colonne "Contrôle". 
</t>
    </r>
    <r>
      <rPr>
        <b/>
        <sz val="16"/>
        <color rgb="FFFF0000"/>
        <rFont val="Arial"/>
        <family val="2"/>
      </rPr>
      <t>Attention :</t>
    </r>
    <r>
      <rPr>
        <sz val="16"/>
        <color rgb="FFFF0000"/>
        <rFont val="Arial"/>
        <family val="2"/>
      </rPr>
      <t xml:space="preserve"> seules les heures entièrement remboursées par les assureurs doivent figurer dans ce décompte !</t>
    </r>
  </si>
  <si>
    <r>
      <t xml:space="preserve">Veuillez indiquer le nombre de jours de prestations pour lesquels la contribution obligatoire a été facturée au patient
</t>
    </r>
    <r>
      <rPr>
        <sz val="11"/>
        <rFont val="Arial"/>
        <family val="2"/>
      </rPr>
      <t>(facturation obligatoire de 8 CHF / jour)</t>
    </r>
  </si>
  <si>
    <r>
      <t xml:space="preserve">Colonne de contrôle
</t>
    </r>
    <r>
      <rPr>
        <sz val="11"/>
        <rFont val="Arial"/>
        <family val="2"/>
      </rPr>
      <t>(ne pas remplir)</t>
    </r>
  </si>
  <si>
    <r>
      <t xml:space="preserve">Veuillez renseigner les détails de la facture
</t>
    </r>
    <r>
      <rPr>
        <sz val="11"/>
        <rFont val="Arial"/>
        <family val="2"/>
      </rPr>
      <t>(</t>
    </r>
    <r>
      <rPr>
        <u/>
        <sz val="11"/>
        <rFont val="Arial"/>
        <family val="2"/>
      </rPr>
      <t>Attention :</t>
    </r>
    <r>
      <rPr>
        <sz val="11"/>
        <rFont val="Arial"/>
        <family val="2"/>
      </rPr>
      <t xml:space="preserve"> n'entrez que les factures ayant fait l'objet d'un remboursement intégrale de la part des assureurs)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</si>
</sst>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mmm/yyyy"/>
    <numFmt numFmtId="166" formatCode="yyyy"/>
    <numFmt numFmtId="167" formatCode="_(* #,##0_);_(* \(#,##0\);_(* &quot;-&quot;??_);_(@_)"/>
  </numFmts>
  <fonts count="25" x14ac:knownFonts="1">
    <font>
      <sz val="10"/>
      <color theme="1"/>
      <name val="Arial"/>
      <family val="2"/>
    </font>
    <font>
      <b/>
      <sz val="10"/>
      <color theme="1"/>
      <name val="Arial"/>
      <family val="2"/>
    </font>
    <font>
      <b/>
      <sz val="12"/>
      <color theme="1"/>
      <name val="Arial"/>
      <family val="2"/>
    </font>
    <font>
      <sz val="12"/>
      <color theme="1"/>
      <name val="Arial"/>
      <family val="2"/>
    </font>
    <font>
      <sz val="10"/>
      <color theme="1"/>
      <name val="Arial"/>
      <family val="2"/>
    </font>
    <font>
      <sz val="11"/>
      <color theme="1"/>
      <name val="Arial"/>
      <family val="2"/>
    </font>
    <font>
      <b/>
      <sz val="11"/>
      <color theme="1"/>
      <name val="Arial"/>
      <family val="2"/>
    </font>
    <font>
      <b/>
      <sz val="11"/>
      <color rgb="FFFF0000"/>
      <name val="Arial"/>
      <family val="2"/>
    </font>
    <font>
      <b/>
      <sz val="14"/>
      <color theme="1"/>
      <name val="Arial"/>
      <family val="2"/>
    </font>
    <font>
      <b/>
      <sz val="16"/>
      <color theme="1"/>
      <name val="Arial"/>
      <family val="2"/>
    </font>
    <font>
      <sz val="8"/>
      <color rgb="FF000000"/>
      <name val="Tahoma"/>
      <family val="2"/>
    </font>
    <font>
      <sz val="16"/>
      <color theme="1"/>
      <name val="Arial"/>
      <family val="2"/>
    </font>
    <font>
      <u/>
      <sz val="10"/>
      <color theme="10"/>
      <name val="Arial"/>
      <family val="2"/>
    </font>
    <font>
      <b/>
      <sz val="10"/>
      <name val="Arial"/>
      <family val="2"/>
    </font>
    <font>
      <u/>
      <sz val="12"/>
      <color theme="10"/>
      <name val="Arial"/>
      <family val="2"/>
    </font>
    <font>
      <b/>
      <sz val="16"/>
      <color rgb="FFFF0000"/>
      <name val="Arial"/>
      <family val="2"/>
    </font>
    <font>
      <sz val="16"/>
      <color rgb="FFFF0000"/>
      <name val="Arial"/>
      <family val="2"/>
    </font>
    <font>
      <sz val="10"/>
      <color theme="1"/>
      <name val="Arial"/>
      <family val="2"/>
    </font>
    <font>
      <sz val="14"/>
      <color theme="1"/>
      <name val="Arial"/>
      <family val="2"/>
    </font>
    <font>
      <b/>
      <u/>
      <sz val="14"/>
      <color theme="1"/>
      <name val="Arial"/>
      <family val="2"/>
    </font>
    <font>
      <u/>
      <sz val="14"/>
      <color theme="1"/>
      <name val="Arial"/>
      <family val="2"/>
    </font>
    <font>
      <sz val="14"/>
      <color rgb="FF0000FF"/>
      <name val="Arial"/>
      <family val="2"/>
    </font>
    <font>
      <b/>
      <sz val="11"/>
      <name val="Arial"/>
      <family val="2"/>
    </font>
    <font>
      <sz val="11"/>
      <name val="Arial"/>
      <family val="2"/>
    </font>
    <font>
      <u/>
      <sz val="1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4" tint="0.79998168889431442"/>
        <bgColor theme="4" tint="0.79998168889431442"/>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5" tint="0.39994506668294322"/>
      </left>
      <right/>
      <top/>
      <bottom/>
      <diagonal/>
    </border>
    <border>
      <left/>
      <right style="thin">
        <color theme="5" tint="0.39991454817346722"/>
      </right>
      <top/>
      <bottom/>
      <diagonal/>
    </border>
    <border>
      <left style="thin">
        <color theme="5" tint="0.39994506668294322"/>
      </left>
      <right/>
      <top/>
      <bottom style="thin">
        <color theme="5" tint="0.39991454817346722"/>
      </bottom>
      <diagonal/>
    </border>
    <border>
      <left/>
      <right/>
      <top/>
      <bottom style="thin">
        <color theme="5" tint="0.39991454817346722"/>
      </bottom>
      <diagonal/>
    </border>
    <border>
      <left/>
      <right style="thin">
        <color theme="5" tint="0.39991454817346722"/>
      </right>
      <top/>
      <bottom style="thin">
        <color theme="5" tint="0.39991454817346722"/>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theme="5" tint="0.39994506668294322"/>
      </left>
      <right/>
      <top style="thin">
        <color theme="5" tint="0.39991454817346722"/>
      </top>
      <bottom/>
      <diagonal/>
    </border>
    <border>
      <left/>
      <right/>
      <top style="thin">
        <color theme="5" tint="0.39991454817346722"/>
      </top>
      <bottom/>
      <diagonal/>
    </border>
    <border>
      <left/>
      <right style="thin">
        <color theme="5" tint="0.39991454817346722"/>
      </right>
      <top style="thin">
        <color theme="5" tint="0.39991454817346722"/>
      </top>
      <bottom/>
      <diagonal/>
    </border>
    <border>
      <left style="double">
        <color theme="3" tint="0.59996337778862885"/>
      </left>
      <right/>
      <top/>
      <bottom/>
      <diagonal/>
    </border>
    <border>
      <left/>
      <right style="double">
        <color theme="3" tint="0.59996337778862885"/>
      </right>
      <top/>
      <bottom/>
      <diagonal/>
    </border>
    <border>
      <left style="double">
        <color theme="3" tint="0.59996337778862885"/>
      </left>
      <right style="thin">
        <color theme="3" tint="0.59996337778862885"/>
      </right>
      <top/>
      <bottom/>
      <diagonal/>
    </border>
    <border>
      <left style="thin">
        <color theme="3" tint="0.59996337778862885"/>
      </left>
      <right/>
      <top/>
      <bottom/>
      <diagonal/>
    </border>
    <border>
      <left/>
      <right style="thin">
        <color theme="3" tint="0.59996337778862885"/>
      </right>
      <top/>
      <bottom/>
      <diagonal/>
    </border>
    <border>
      <left/>
      <right style="thin">
        <color theme="4"/>
      </right>
      <top style="thin">
        <color theme="4"/>
      </top>
      <bottom style="thin">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right/>
      <top/>
      <bottom style="thin">
        <color theme="3" tint="0.39994506668294322"/>
      </bottom>
      <diagonal/>
    </border>
    <border>
      <left style="thin">
        <color theme="3" tint="0.39994506668294322"/>
      </left>
      <right/>
      <top/>
      <bottom style="thin">
        <color theme="3" tint="0.39994506668294322"/>
      </bottom>
      <diagonal/>
    </border>
    <border>
      <left/>
      <right style="double">
        <color theme="3" tint="0.59996337778862885"/>
      </right>
      <top/>
      <bottom style="thin">
        <color theme="3" tint="0.39994506668294322"/>
      </bottom>
      <diagonal/>
    </border>
    <border>
      <left style="double">
        <color theme="3" tint="0.59996337778862885"/>
      </left>
      <right/>
      <top/>
      <bottom style="thin">
        <color theme="3" tint="0.39994506668294322"/>
      </bottom>
      <diagonal/>
    </border>
  </borders>
  <cellStyleXfs count="3">
    <xf numFmtId="0" fontId="0" fillId="0" borderId="0"/>
    <xf numFmtId="164" fontId="4" fillId="0" borderId="0" applyFont="0" applyFill="0" applyBorder="0" applyAlignment="0" applyProtection="0"/>
    <xf numFmtId="0" fontId="12" fillId="0" borderId="0" applyNumberFormat="0" applyFill="0" applyBorder="0" applyAlignment="0" applyProtection="0"/>
  </cellStyleXfs>
  <cellXfs count="211">
    <xf numFmtId="0" fontId="0" fillId="0" borderId="0" xfId="0"/>
    <xf numFmtId="0" fontId="2" fillId="0" borderId="0" xfId="0" applyFont="1"/>
    <xf numFmtId="0" fontId="3" fillId="0" borderId="0" xfId="0" applyFont="1"/>
    <xf numFmtId="0" fontId="0" fillId="0" borderId="0" xfId="0" applyBorder="1"/>
    <xf numFmtId="0" fontId="0" fillId="0" borderId="0" xfId="0" applyProtection="1">
      <protection locked="0"/>
    </xf>
    <xf numFmtId="0" fontId="0" fillId="4" borderId="1" xfId="0" applyFill="1" applyBorder="1"/>
    <xf numFmtId="165" fontId="0" fillId="0" borderId="0" xfId="0" applyNumberFormat="1"/>
    <xf numFmtId="0" fontId="2" fillId="0" borderId="0" xfId="0" applyFont="1" applyAlignment="1">
      <alignment vertical="center"/>
    </xf>
    <xf numFmtId="0" fontId="0" fillId="0" borderId="0" xfId="0" applyAlignment="1">
      <alignment vertical="center"/>
    </xf>
    <xf numFmtId="166" fontId="0" fillId="0" borderId="0" xfId="0" applyNumberFormat="1"/>
    <xf numFmtId="166" fontId="2" fillId="3" borderId="1"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0" borderId="0" xfId="0" applyBorder="1" applyProtection="1">
      <protection locked="0"/>
    </xf>
    <xf numFmtId="3" fontId="0" fillId="0" borderId="0" xfId="0" applyNumberFormat="1" applyFont="1" applyBorder="1" applyProtection="1"/>
    <xf numFmtId="3" fontId="0" fillId="0" borderId="0" xfId="0" applyNumberFormat="1" applyFont="1" applyBorder="1" applyProtection="1">
      <protection locked="0"/>
    </xf>
    <xf numFmtId="0" fontId="0" fillId="0" borderId="0" xfId="0" applyNumberFormat="1" applyProtection="1">
      <protection locked="0"/>
    </xf>
    <xf numFmtId="0" fontId="0" fillId="0" borderId="0" xfId="0" applyNumberFormat="1" applyBorder="1" applyProtection="1">
      <protection locked="0"/>
    </xf>
    <xf numFmtId="0" fontId="0" fillId="0" borderId="0" xfId="0" applyFont="1" applyBorder="1" applyProtection="1"/>
    <xf numFmtId="4" fontId="0" fillId="0" borderId="0" xfId="0" applyNumberFormat="1" applyFont="1" applyBorder="1" applyProtection="1"/>
    <xf numFmtId="0" fontId="0" fillId="0" borderId="0" xfId="0" applyAlignment="1"/>
    <xf numFmtId="165" fontId="0" fillId="0" borderId="0" xfId="0" applyNumberFormat="1" applyBorder="1" applyProtection="1">
      <protection locked="0"/>
    </xf>
    <xf numFmtId="165" fontId="0" fillId="0" borderId="0" xfId="0" applyNumberFormat="1" applyFont="1" applyBorder="1" applyAlignment="1" applyProtection="1">
      <alignment vertical="center" wrapText="1"/>
      <protection locked="0"/>
    </xf>
    <xf numFmtId="164" fontId="0" fillId="0" borderId="0" xfId="1" applyFont="1" applyBorder="1" applyAlignment="1" applyProtection="1">
      <alignment vertical="center"/>
      <protection locked="0"/>
    </xf>
    <xf numFmtId="0" fontId="0" fillId="0" borderId="0" xfId="0" applyNumberFormat="1" applyFont="1" applyBorder="1" applyAlignment="1" applyProtection="1">
      <alignment vertical="center" wrapText="1"/>
      <protection locked="0"/>
    </xf>
    <xf numFmtId="3" fontId="0" fillId="0" borderId="0" xfId="0" applyNumberFormat="1" applyFont="1" applyBorder="1" applyAlignment="1" applyProtection="1">
      <alignment horizontal="center" vertical="center" wrapText="1"/>
    </xf>
    <xf numFmtId="4" fontId="0" fillId="0" borderId="0" xfId="0" applyNumberFormat="1" applyFont="1" applyBorder="1" applyAlignment="1" applyProtection="1">
      <alignment vertical="center" wrapText="1"/>
    </xf>
    <xf numFmtId="3" fontId="0" fillId="0" borderId="0" xfId="0" applyNumberFormat="1" applyFont="1" applyBorder="1" applyAlignment="1" applyProtection="1">
      <alignment vertical="center"/>
    </xf>
    <xf numFmtId="0" fontId="0" fillId="3" borderId="8" xfId="0" applyFill="1" applyBorder="1" applyProtection="1">
      <protection locked="0"/>
    </xf>
    <xf numFmtId="0" fontId="0" fillId="3" borderId="0" xfId="0" applyFill="1"/>
    <xf numFmtId="0" fontId="0" fillId="0" borderId="0" xfId="0" applyAlignment="1" applyProtection="1">
      <protection locked="0"/>
    </xf>
    <xf numFmtId="0" fontId="0" fillId="0" borderId="0" xfId="0" applyFont="1"/>
    <xf numFmtId="0" fontId="0" fillId="0" borderId="0" xfId="0" applyNumberFormat="1" applyFont="1" applyBorder="1" applyAlignment="1" applyProtection="1">
      <alignment horizontal="center" vertical="center"/>
      <protection locked="0"/>
    </xf>
    <xf numFmtId="165" fontId="0" fillId="0" borderId="0" xfId="0" applyNumberFormat="1" applyFont="1" applyBorder="1" applyAlignment="1" applyProtection="1">
      <alignment horizontal="center" vertical="center"/>
      <protection locked="0"/>
    </xf>
    <xf numFmtId="0" fontId="0" fillId="0" borderId="0" xfId="0" applyFont="1" applyAlignment="1" applyProtection="1">
      <alignment vertical="center"/>
      <protection locked="0"/>
    </xf>
    <xf numFmtId="0" fontId="0" fillId="0" borderId="0" xfId="0" applyFont="1" applyAlignment="1">
      <alignment vertical="center"/>
    </xf>
    <xf numFmtId="0" fontId="0" fillId="0" borderId="6" xfId="0" applyBorder="1" applyProtection="1">
      <protection locked="0"/>
    </xf>
    <xf numFmtId="0" fontId="0" fillId="0" borderId="9" xfId="0" applyBorder="1" applyProtection="1">
      <protection locked="0"/>
    </xf>
    <xf numFmtId="0" fontId="0" fillId="0" borderId="0"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3" fillId="0" borderId="0" xfId="0" applyFont="1" applyProtection="1">
      <protection locked="0"/>
    </xf>
    <xf numFmtId="0" fontId="0" fillId="0" borderId="0" xfId="0" applyProtection="1"/>
    <xf numFmtId="0" fontId="0" fillId="0" borderId="0" xfId="0" applyAlignment="1" applyProtection="1"/>
    <xf numFmtId="0" fontId="1" fillId="0" borderId="0" xfId="0" applyFont="1" applyAlignment="1" applyProtection="1">
      <alignment vertical="center"/>
    </xf>
    <xf numFmtId="0" fontId="2" fillId="0" borderId="1" xfId="0" applyFont="1" applyBorder="1" applyAlignment="1" applyProtection="1">
      <alignment vertical="center"/>
    </xf>
    <xf numFmtId="0" fontId="2" fillId="0" borderId="10" xfId="0" applyFont="1" applyBorder="1" applyAlignment="1" applyProtection="1">
      <alignment horizontal="center" vertical="center" wrapText="1"/>
    </xf>
    <xf numFmtId="0" fontId="0" fillId="0" borderId="12" xfId="0" applyBorder="1" applyProtection="1"/>
    <xf numFmtId="0" fontId="0" fillId="0" borderId="0" xfId="0" applyBorder="1" applyProtection="1"/>
    <xf numFmtId="0" fontId="0" fillId="0" borderId="6" xfId="0" applyBorder="1" applyProtection="1"/>
    <xf numFmtId="4" fontId="3" fillId="2" borderId="12" xfId="0" applyNumberFormat="1" applyFont="1" applyFill="1" applyBorder="1" applyProtection="1"/>
    <xf numFmtId="4" fontId="3" fillId="0" borderId="6" xfId="0" applyNumberFormat="1" applyFont="1" applyBorder="1" applyAlignment="1" applyProtection="1"/>
    <xf numFmtId="0" fontId="0" fillId="0" borderId="13" xfId="0" applyBorder="1" applyProtection="1"/>
    <xf numFmtId="0" fontId="0" fillId="0" borderId="8" xfId="0" applyBorder="1" applyProtection="1"/>
    <xf numFmtId="0" fontId="0" fillId="0" borderId="9" xfId="0" applyBorder="1" applyProtection="1"/>
    <xf numFmtId="4" fontId="3" fillId="2" borderId="13" xfId="0" applyNumberFormat="1" applyFont="1" applyFill="1" applyBorder="1" applyProtection="1"/>
    <xf numFmtId="4" fontId="3" fillId="0" borderId="9" xfId="0" applyNumberFormat="1" applyFont="1" applyBorder="1" applyAlignment="1" applyProtection="1"/>
    <xf numFmtId="0" fontId="0" fillId="0" borderId="0" xfId="0" applyFont="1" applyBorder="1" applyAlignment="1" applyProtection="1">
      <alignment horizontal="center" vertical="center" wrapText="1"/>
    </xf>
    <xf numFmtId="0" fontId="11" fillId="0" borderId="0" xfId="0" applyFont="1" applyProtection="1">
      <protection locked="0"/>
    </xf>
    <xf numFmtId="0" fontId="11" fillId="0" borderId="0" xfId="0" applyFont="1"/>
    <xf numFmtId="0" fontId="9" fillId="0" borderId="0" xfId="0" applyFont="1" applyAlignment="1" applyProtection="1">
      <alignment vertical="center"/>
    </xf>
    <xf numFmtId="0" fontId="1" fillId="0" borderId="0" xfId="0" applyFont="1" applyAlignment="1">
      <alignment horizontal="right" vertical="center"/>
    </xf>
    <xf numFmtId="0" fontId="0" fillId="0" borderId="0" xfId="0" applyBorder="1" applyAlignment="1" applyProtection="1">
      <alignment vertical="center"/>
      <protection locked="0"/>
    </xf>
    <xf numFmtId="0" fontId="0" fillId="0" borderId="12" xfId="0" applyBorder="1" applyAlignment="1" applyProtection="1">
      <alignment vertical="center"/>
      <protection locked="0"/>
    </xf>
    <xf numFmtId="0" fontId="0" fillId="0" borderId="0" xfId="0" applyAlignment="1" applyProtection="1">
      <alignment vertical="center"/>
      <protection locked="0"/>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9" xfId="0" applyFill="1" applyBorder="1" applyAlignment="1" applyProtection="1">
      <alignment horizontal="center"/>
      <protection locked="0"/>
    </xf>
    <xf numFmtId="2" fontId="0" fillId="0" borderId="0" xfId="1" applyNumberFormat="1" applyFont="1"/>
    <xf numFmtId="0" fontId="0" fillId="4" borderId="13" xfId="0" applyFill="1" applyBorder="1"/>
    <xf numFmtId="0" fontId="9" fillId="0" borderId="0" xfId="0" applyFont="1" applyAlignment="1">
      <alignment vertical="center"/>
    </xf>
    <xf numFmtId="0" fontId="11" fillId="0" borderId="0" xfId="0" applyFont="1" applyProtection="1"/>
    <xf numFmtId="0" fontId="11" fillId="0" borderId="0" xfId="0" applyFont="1" applyAlignment="1" applyProtection="1"/>
    <xf numFmtId="3" fontId="7" fillId="7" borderId="25" xfId="0" applyNumberFormat="1" applyFont="1" applyFill="1" applyBorder="1" applyAlignment="1" applyProtection="1">
      <alignment horizontal="left" vertical="center"/>
    </xf>
    <xf numFmtId="3" fontId="5" fillId="7" borderId="25" xfId="0" applyNumberFormat="1" applyFont="1" applyFill="1" applyBorder="1" applyAlignment="1" applyProtection="1">
      <alignment vertical="center"/>
    </xf>
    <xf numFmtId="3" fontId="5" fillId="7" borderId="26" xfId="0" applyNumberFormat="1" applyFont="1" applyFill="1" applyBorder="1" applyAlignment="1" applyProtection="1">
      <alignment vertical="center"/>
    </xf>
    <xf numFmtId="0" fontId="3" fillId="0" borderId="0" xfId="0" applyFont="1" applyAlignment="1" applyProtection="1">
      <alignment vertical="center"/>
      <protection locked="0"/>
    </xf>
    <xf numFmtId="0" fontId="7" fillId="7" borderId="16" xfId="0" applyFont="1" applyFill="1" applyBorder="1" applyAlignment="1" applyProtection="1">
      <alignment vertical="center"/>
    </xf>
    <xf numFmtId="3" fontId="5" fillId="7" borderId="0" xfId="0" applyNumberFormat="1" applyFont="1" applyFill="1" applyBorder="1" applyAlignment="1" applyProtection="1">
      <alignment vertical="center"/>
    </xf>
    <xf numFmtId="0" fontId="5" fillId="7" borderId="0" xfId="0" applyFont="1" applyFill="1" applyBorder="1" applyAlignment="1" applyProtection="1">
      <alignment vertical="center"/>
    </xf>
    <xf numFmtId="3" fontId="5" fillId="7" borderId="17" xfId="0" applyNumberFormat="1" applyFont="1" applyFill="1" applyBorder="1" applyAlignment="1" applyProtection="1">
      <alignment vertical="center"/>
    </xf>
    <xf numFmtId="0" fontId="7" fillId="7" borderId="18" xfId="0" applyFont="1" applyFill="1" applyBorder="1" applyAlignment="1" applyProtection="1">
      <alignment vertical="center"/>
    </xf>
    <xf numFmtId="3" fontId="5" fillId="7" borderId="19" xfId="0" applyNumberFormat="1" applyFont="1" applyFill="1" applyBorder="1" applyAlignment="1" applyProtection="1">
      <alignment vertical="center"/>
    </xf>
    <xf numFmtId="0" fontId="5" fillId="7" borderId="19" xfId="0" applyFont="1" applyFill="1" applyBorder="1" applyAlignment="1" applyProtection="1">
      <alignment vertical="center"/>
    </xf>
    <xf numFmtId="3" fontId="5" fillId="7" borderId="20" xfId="0" applyNumberFormat="1" applyFont="1" applyFill="1" applyBorder="1" applyAlignment="1" applyProtection="1">
      <alignment vertical="center"/>
    </xf>
    <xf numFmtId="0" fontId="2" fillId="0" borderId="1" xfId="0" applyFont="1" applyBorder="1" applyAlignment="1" applyProtection="1">
      <alignment horizontal="center" vertical="center" wrapText="1"/>
    </xf>
    <xf numFmtId="0" fontId="0" fillId="5" borderId="30" xfId="0" applyFill="1" applyBorder="1" applyAlignment="1" applyProtection="1"/>
    <xf numFmtId="0" fontId="7" fillId="7" borderId="24" xfId="0" applyFont="1" applyFill="1" applyBorder="1" applyAlignment="1" applyProtection="1">
      <alignment vertical="center"/>
    </xf>
    <xf numFmtId="0" fontId="7" fillId="7" borderId="25" xfId="0" applyFont="1" applyFill="1" applyBorder="1" applyAlignment="1" applyProtection="1">
      <alignment vertical="center"/>
    </xf>
    <xf numFmtId="0" fontId="0" fillId="0" borderId="0" xfId="0" applyBorder="1" applyAlignment="1">
      <alignment horizontal="center" vertical="center"/>
    </xf>
    <xf numFmtId="0" fontId="0" fillId="0" borderId="0" xfId="0" applyAlignment="1" applyProtection="1">
      <alignment horizontal="center" vertical="center"/>
    </xf>
    <xf numFmtId="4" fontId="3" fillId="0" borderId="12" xfId="0" applyNumberFormat="1" applyFont="1" applyBorder="1" applyAlignment="1" applyProtection="1">
      <alignment horizontal="center" vertical="center"/>
    </xf>
    <xf numFmtId="4" fontId="3" fillId="0" borderId="13" xfId="0" applyNumberFormat="1" applyFont="1" applyBorder="1" applyAlignment="1" applyProtection="1">
      <alignment horizontal="center" vertical="center"/>
    </xf>
    <xf numFmtId="0" fontId="11" fillId="0" borderId="0" xfId="0" applyFont="1" applyAlignment="1" applyProtection="1">
      <alignment horizontal="center" vertical="center"/>
    </xf>
    <xf numFmtId="4" fontId="0" fillId="0" borderId="0" xfId="0" applyNumberFormat="1" applyFont="1" applyBorder="1" applyAlignment="1" applyProtection="1">
      <alignment horizontal="center" vertical="center" wrapText="1"/>
    </xf>
    <xf numFmtId="4" fontId="0" fillId="0" borderId="0" xfId="0" applyNumberFormat="1" applyFont="1" applyBorder="1" applyAlignment="1" applyProtection="1">
      <alignment horizontal="center" vertical="center"/>
    </xf>
    <xf numFmtId="3" fontId="5" fillId="7" borderId="25" xfId="0" applyNumberFormat="1" applyFont="1" applyFill="1" applyBorder="1" applyAlignment="1" applyProtection="1">
      <alignment horizontal="center" vertical="center"/>
    </xf>
    <xf numFmtId="3" fontId="5" fillId="7" borderId="0" xfId="0" applyNumberFormat="1" applyFont="1" applyFill="1" applyBorder="1" applyAlignment="1" applyProtection="1">
      <alignment horizontal="center" vertical="center"/>
    </xf>
    <xf numFmtId="3" fontId="5" fillId="7" borderId="19" xfId="0" applyNumberFormat="1" applyFont="1" applyFill="1" applyBorder="1" applyAlignment="1" applyProtection="1">
      <alignment horizontal="center" vertical="center"/>
    </xf>
    <xf numFmtId="0" fontId="0" fillId="0" borderId="0" xfId="0" applyFont="1" applyProtection="1">
      <protection locked="0"/>
    </xf>
    <xf numFmtId="0" fontId="0" fillId="0" borderId="5" xfId="0" applyBorder="1" applyAlignment="1" applyProtection="1">
      <protection locked="0"/>
    </xf>
    <xf numFmtId="0" fontId="0" fillId="0" borderId="7" xfId="0" applyBorder="1" applyAlignment="1" applyProtection="1">
      <protection locked="0"/>
    </xf>
    <xf numFmtId="0" fontId="11" fillId="0" borderId="0" xfId="0" applyFont="1" applyAlignment="1" applyProtection="1">
      <protection locked="0"/>
    </xf>
    <xf numFmtId="0" fontId="0" fillId="0" borderId="0" xfId="0" applyBorder="1" applyAlignment="1" applyProtection="1">
      <protection locked="0"/>
    </xf>
    <xf numFmtId="0" fontId="0" fillId="6" borderId="2" xfId="0" applyFill="1" applyBorder="1" applyAlignment="1" applyProtection="1">
      <protection locked="0"/>
    </xf>
    <xf numFmtId="0" fontId="3" fillId="0" borderId="0" xfId="0" applyFont="1" applyAlignment="1" applyProtection="1">
      <protection locked="0"/>
    </xf>
    <xf numFmtId="0" fontId="3" fillId="0" borderId="0" xfId="0" applyFont="1" applyAlignment="1"/>
    <xf numFmtId="0" fontId="0" fillId="0" borderId="0" xfId="0" applyBorder="1" applyAlignment="1" applyProtection="1">
      <alignment horizontal="center" vertical="center" wrapText="1"/>
      <protection locked="0"/>
    </xf>
    <xf numFmtId="164" fontId="0" fillId="0" borderId="0" xfId="1" applyFont="1" applyAlignment="1" applyProtection="1">
      <alignment vertical="center"/>
      <protection locked="0"/>
    </xf>
    <xf numFmtId="0" fontId="0" fillId="6" borderId="1" xfId="0" applyFill="1" applyBorder="1" applyAlignment="1" applyProtection="1">
      <alignment vertical="center"/>
      <protection locked="0"/>
    </xf>
    <xf numFmtId="0" fontId="0" fillId="8" borderId="32" xfId="0" applyNumberFormat="1" applyFont="1" applyFill="1" applyBorder="1" applyAlignment="1" applyProtection="1">
      <alignment horizontal="left" vertical="center"/>
      <protection locked="0"/>
    </xf>
    <xf numFmtId="164" fontId="0" fillId="8" borderId="31" xfId="1" applyFont="1" applyFill="1" applyBorder="1" applyAlignment="1" applyProtection="1">
      <alignment horizontal="right" vertical="center"/>
      <protection locked="0"/>
    </xf>
    <xf numFmtId="0" fontId="0" fillId="8" borderId="32" xfId="0" applyFont="1" applyFill="1" applyBorder="1" applyAlignment="1" applyProtection="1">
      <alignment horizontal="left" vertical="center"/>
      <protection locked="0"/>
    </xf>
    <xf numFmtId="164" fontId="0" fillId="8" borderId="31" xfId="1" applyFont="1" applyFill="1" applyBorder="1" applyAlignment="1" applyProtection="1">
      <alignment horizontal="right"/>
      <protection locked="0"/>
    </xf>
    <xf numFmtId="165" fontId="0" fillId="0" borderId="30" xfId="0" applyNumberFormat="1" applyBorder="1" applyProtection="1">
      <protection locked="0"/>
    </xf>
    <xf numFmtId="164" fontId="0" fillId="0" borderId="0" xfId="1" applyFont="1" applyBorder="1" applyAlignment="1" applyProtection="1">
      <alignment vertical="center"/>
    </xf>
    <xf numFmtId="164" fontId="0" fillId="0" borderId="0" xfId="1" applyFont="1" applyBorder="1" applyAlignment="1" applyProtection="1">
      <alignment vertical="center" wrapText="1"/>
    </xf>
    <xf numFmtId="164" fontId="0" fillId="0" borderId="0" xfId="1" applyFont="1" applyBorder="1" applyAlignment="1" applyProtection="1">
      <alignment horizontal="center" vertical="center" wrapText="1"/>
    </xf>
    <xf numFmtId="0" fontId="3" fillId="5" borderId="4" xfId="0" applyFont="1" applyFill="1" applyBorder="1" applyAlignment="1" applyProtection="1">
      <alignment horizontal="center" vertical="center"/>
    </xf>
    <xf numFmtId="0" fontId="3" fillId="0" borderId="0" xfId="0" applyFont="1" applyAlignment="1">
      <alignment horizontal="center" vertical="center"/>
    </xf>
    <xf numFmtId="0" fontId="2" fillId="3" borderId="1" xfId="0" applyFont="1" applyFill="1" applyBorder="1" applyAlignment="1" applyProtection="1">
      <alignment horizontal="center" vertical="center"/>
      <protection locked="0"/>
    </xf>
    <xf numFmtId="165" fontId="2" fillId="2" borderId="1" xfId="0" applyNumberFormat="1" applyFont="1" applyFill="1" applyBorder="1" applyAlignment="1" applyProtection="1">
      <alignment horizontal="center" vertical="center"/>
    </xf>
    <xf numFmtId="0" fontId="3" fillId="3" borderId="0" xfId="0" applyFont="1" applyFill="1" applyAlignment="1" applyProtection="1">
      <alignment horizontal="center"/>
      <protection locked="0"/>
    </xf>
    <xf numFmtId="0" fontId="3" fillId="0" borderId="0" xfId="0" applyFont="1" applyAlignment="1">
      <alignment horizontal="left" vertical="center"/>
    </xf>
    <xf numFmtId="0" fontId="3" fillId="0" borderId="11" xfId="0" applyFont="1" applyBorder="1" applyAlignment="1" applyProtection="1">
      <protection locked="0"/>
    </xf>
    <xf numFmtId="0" fontId="3" fillId="0" borderId="12" xfId="0" applyFont="1" applyBorder="1" applyAlignment="1" applyProtection="1">
      <protection locked="0"/>
    </xf>
    <xf numFmtId="0" fontId="3" fillId="3" borderId="0" xfId="0" applyFont="1" applyFill="1" applyProtection="1">
      <protection locked="0"/>
    </xf>
    <xf numFmtId="0" fontId="3" fillId="0" borderId="13" xfId="0" applyFont="1" applyBorder="1" applyAlignment="1" applyProtection="1">
      <protection locked="0"/>
    </xf>
    <xf numFmtId="0" fontId="6" fillId="0" borderId="29" xfId="0" applyFont="1" applyFill="1" applyBorder="1" applyAlignment="1" applyProtection="1">
      <alignment horizontal="center" vertical="center" wrapText="1"/>
    </xf>
    <xf numFmtId="164" fontId="0" fillId="0" borderId="0" xfId="1" applyFont="1" applyFill="1" applyBorder="1" applyAlignment="1" applyProtection="1">
      <alignment vertical="center" wrapText="1"/>
    </xf>
    <xf numFmtId="0" fontId="0" fillId="0" borderId="0" xfId="0" applyFont="1" applyFill="1" applyBorder="1" applyAlignment="1" applyProtection="1">
      <alignment horizontal="center"/>
    </xf>
    <xf numFmtId="0" fontId="0" fillId="0" borderId="0" xfId="1" applyNumberFormat="1" applyFont="1" applyFill="1" applyBorder="1" applyAlignment="1" applyProtection="1">
      <alignment horizontal="center" vertical="center"/>
    </xf>
    <xf numFmtId="165" fontId="13" fillId="2" borderId="0" xfId="0" applyNumberFormat="1" applyFont="1" applyFill="1" applyBorder="1" applyAlignment="1">
      <alignment vertical="center" wrapText="1"/>
    </xf>
    <xf numFmtId="0" fontId="9" fillId="0" borderId="38" xfId="0" applyFont="1" applyBorder="1" applyAlignment="1" applyProtection="1">
      <alignment vertical="center" wrapText="1"/>
    </xf>
    <xf numFmtId="0" fontId="17" fillId="0" borderId="0" xfId="0" applyFont="1" applyBorder="1" applyProtection="1"/>
    <xf numFmtId="3" fontId="17" fillId="0" borderId="27" xfId="0" applyNumberFormat="1" applyFont="1" applyBorder="1" applyProtection="1"/>
    <xf numFmtId="3" fontId="17" fillId="0" borderId="0" xfId="0" applyNumberFormat="1" applyFont="1" applyBorder="1" applyProtection="1"/>
    <xf numFmtId="3" fontId="17" fillId="0" borderId="28" xfId="0" applyNumberFormat="1" applyFont="1" applyBorder="1" applyProtection="1"/>
    <xf numFmtId="4" fontId="17" fillId="0" borderId="27" xfId="0" applyNumberFormat="1" applyFont="1" applyBorder="1" applyAlignment="1" applyProtection="1">
      <alignment horizontal="right" vertical="center"/>
    </xf>
    <xf numFmtId="3" fontId="17" fillId="0" borderId="0" xfId="0" applyNumberFormat="1" applyFont="1" applyBorder="1" applyAlignment="1" applyProtection="1">
      <protection locked="0"/>
    </xf>
    <xf numFmtId="4" fontId="17" fillId="0" borderId="29" xfId="0" applyNumberFormat="1" applyFont="1" applyBorder="1" applyProtection="1"/>
    <xf numFmtId="165" fontId="13" fillId="2" borderId="36" xfId="0" applyNumberFormat="1" applyFont="1" applyFill="1" applyBorder="1" applyAlignment="1">
      <alignment vertical="center" wrapText="1"/>
    </xf>
    <xf numFmtId="165" fontId="13" fillId="2" borderId="37" xfId="0" applyNumberFormat="1" applyFont="1" applyFill="1" applyBorder="1" applyAlignment="1">
      <alignment vertical="center" wrapText="1"/>
    </xf>
    <xf numFmtId="0" fontId="3" fillId="0" borderId="6" xfId="0" applyFont="1" applyBorder="1" applyAlignment="1" applyProtection="1">
      <protection locked="0"/>
    </xf>
    <xf numFmtId="0" fontId="6" fillId="0" borderId="0"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0" fillId="0" borderId="0" xfId="0"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2" fontId="0" fillId="0" borderId="0" xfId="1" applyNumberFormat="1" applyFont="1" applyFill="1" applyBorder="1" applyAlignment="1" applyProtection="1">
      <alignment horizontal="center" vertical="center" wrapText="1"/>
      <protection locked="0"/>
    </xf>
    <xf numFmtId="2" fontId="0" fillId="0" borderId="0" xfId="1" applyNumberFormat="1" applyFont="1" applyFill="1" applyBorder="1" applyAlignment="1" applyProtection="1">
      <alignment wrapText="1"/>
      <protection locked="0"/>
    </xf>
    <xf numFmtId="167" fontId="0" fillId="0" borderId="0" xfId="1" applyNumberFormat="1" applyFont="1" applyFill="1" applyBorder="1" applyAlignment="1" applyProtection="1">
      <alignment horizontal="center" vertical="center" wrapText="1"/>
      <protection locked="0"/>
    </xf>
    <xf numFmtId="2" fontId="0" fillId="0" borderId="0" xfId="1" applyNumberFormat="1" applyFont="1" applyFill="1" applyBorder="1" applyAlignment="1" applyProtection="1">
      <alignment horizontal="center" vertical="center"/>
      <protection locked="0"/>
    </xf>
    <xf numFmtId="2" fontId="0" fillId="0" borderId="0" xfId="1" applyNumberFormat="1" applyFont="1" applyFill="1" applyBorder="1" applyAlignment="1" applyProtection="1">
      <protection locked="0"/>
    </xf>
    <xf numFmtId="167" fontId="0" fillId="0" borderId="0" xfId="1" applyNumberFormat="1" applyFont="1" applyFill="1" applyBorder="1" applyAlignment="1" applyProtection="1">
      <alignment horizontal="center" vertical="center"/>
      <protection locked="0"/>
    </xf>
    <xf numFmtId="165" fontId="22" fillId="2" borderId="41" xfId="0" applyNumberFormat="1"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5" borderId="30" xfId="0" applyFont="1" applyFill="1" applyBorder="1" applyAlignment="1" applyProtection="1">
      <alignment horizontal="center" vertical="center"/>
    </xf>
    <xf numFmtId="0" fontId="0" fillId="3" borderId="15"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3" fillId="5" borderId="2" xfId="0" applyFont="1" applyFill="1" applyBorder="1" applyAlignment="1" applyProtection="1">
      <alignment horizontal="left"/>
    </xf>
    <xf numFmtId="0" fontId="3" fillId="5" borderId="3" xfId="0" applyFont="1" applyFill="1" applyBorder="1" applyAlignment="1" applyProtection="1">
      <alignment horizontal="left"/>
    </xf>
    <xf numFmtId="0" fontId="2" fillId="0" borderId="1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3" fillId="3" borderId="15" xfId="0" applyFont="1" applyFill="1" applyBorder="1" applyAlignment="1" applyProtection="1">
      <alignment horizontal="left"/>
      <protection locked="0"/>
    </xf>
    <xf numFmtId="0" fontId="3" fillId="3" borderId="14" xfId="0" applyFont="1" applyFill="1" applyBorder="1" applyAlignment="1" applyProtection="1">
      <alignment horizontal="left"/>
      <protection locked="0"/>
    </xf>
    <xf numFmtId="0" fontId="3" fillId="3" borderId="10" xfId="0" applyFont="1" applyFill="1" applyBorder="1" applyAlignment="1" applyProtection="1">
      <alignment horizontal="left"/>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xf>
    <xf numFmtId="49" fontId="3" fillId="3" borderId="15" xfId="0" applyNumberFormat="1" applyFont="1" applyFill="1" applyBorder="1" applyAlignment="1" applyProtection="1">
      <alignment horizontal="left"/>
      <protection locked="0"/>
    </xf>
    <xf numFmtId="49" fontId="3" fillId="3" borderId="14" xfId="0" applyNumberFormat="1" applyFont="1" applyFill="1" applyBorder="1" applyAlignment="1" applyProtection="1">
      <alignment horizontal="left"/>
      <protection locked="0"/>
    </xf>
    <xf numFmtId="49" fontId="3" fillId="3" borderId="10" xfId="0" applyNumberFormat="1" applyFont="1" applyFill="1" applyBorder="1" applyAlignment="1" applyProtection="1">
      <alignment horizontal="left"/>
      <protection locked="0"/>
    </xf>
    <xf numFmtId="0" fontId="3" fillId="0" borderId="0" xfId="0" applyFont="1" applyBorder="1" applyAlignment="1">
      <alignment horizontal="left" vertical="center"/>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1" fillId="0" borderId="0" xfId="0" applyFont="1" applyAlignment="1">
      <alignment horizontal="center" vertical="center" wrapText="1"/>
    </xf>
    <xf numFmtId="0" fontId="2" fillId="0" borderId="0" xfId="0" applyFont="1" applyBorder="1" applyAlignment="1">
      <alignment horizontal="left"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49" fontId="14" fillId="3" borderId="15" xfId="2" applyNumberFormat="1" applyFont="1" applyFill="1" applyBorder="1" applyAlignment="1" applyProtection="1">
      <alignment horizontal="center"/>
      <protection locked="0"/>
    </xf>
    <xf numFmtId="49" fontId="2" fillId="3" borderId="14" xfId="0" applyNumberFormat="1" applyFont="1" applyFill="1" applyBorder="1" applyAlignment="1" applyProtection="1">
      <alignment horizontal="center"/>
      <protection locked="0"/>
    </xf>
    <xf numFmtId="49" fontId="2" fillId="3" borderId="10" xfId="0" applyNumberFormat="1" applyFont="1" applyFill="1" applyBorder="1" applyAlignment="1" applyProtection="1">
      <alignment horizontal="center"/>
      <protection locked="0"/>
    </xf>
    <xf numFmtId="4" fontId="3" fillId="5" borderId="11" xfId="0" applyNumberFormat="1" applyFont="1" applyFill="1" applyBorder="1" applyAlignment="1" applyProtection="1">
      <alignment horizontal="center" vertical="center"/>
    </xf>
    <xf numFmtId="4" fontId="3" fillId="5" borderId="12" xfId="0" applyNumberFormat="1" applyFont="1" applyFill="1" applyBorder="1" applyAlignment="1" applyProtection="1">
      <alignment horizontal="center" vertical="center"/>
    </xf>
    <xf numFmtId="4" fontId="3" fillId="5" borderId="13" xfId="0" applyNumberFormat="1" applyFont="1" applyFill="1" applyBorder="1" applyAlignment="1" applyProtection="1">
      <alignment horizontal="center" vertical="center"/>
    </xf>
    <xf numFmtId="165" fontId="22" fillId="2" borderId="41" xfId="0" applyNumberFormat="1" applyFont="1" applyFill="1" applyBorder="1" applyAlignment="1">
      <alignment horizontal="center" vertical="center" wrapText="1"/>
    </xf>
    <xf numFmtId="165" fontId="22" fillId="2" borderId="38" xfId="0" applyNumberFormat="1" applyFont="1" applyFill="1" applyBorder="1" applyAlignment="1">
      <alignment horizontal="center" vertical="center" wrapText="1"/>
    </xf>
    <xf numFmtId="165" fontId="22" fillId="2" borderId="40" xfId="0" applyNumberFormat="1" applyFont="1" applyFill="1" applyBorder="1" applyAlignment="1">
      <alignment horizontal="center" vertical="center" wrapText="1"/>
    </xf>
    <xf numFmtId="165" fontId="22" fillId="2" borderId="39" xfId="0" applyNumberFormat="1" applyFont="1" applyFill="1" applyBorder="1" applyAlignment="1">
      <alignment horizontal="center" vertical="center" wrapText="1"/>
    </xf>
    <xf numFmtId="0" fontId="9" fillId="0" borderId="33" xfId="0" applyFont="1" applyBorder="1" applyAlignment="1" applyProtection="1">
      <alignment horizontal="center" vertical="center" wrapText="1"/>
    </xf>
    <xf numFmtId="0" fontId="9" fillId="0" borderId="34" xfId="0" applyFont="1" applyBorder="1" applyAlignment="1" applyProtection="1">
      <alignment horizontal="center" vertical="center" wrapText="1"/>
    </xf>
    <xf numFmtId="0" fontId="9" fillId="0" borderId="35" xfId="0" applyFont="1" applyBorder="1" applyAlignment="1" applyProtection="1">
      <alignment horizontal="center" vertical="center" wrapText="1"/>
    </xf>
  </cellXfs>
  <cellStyles count="3">
    <cellStyle name="Lien hypertexte" xfId="2" builtinId="8"/>
    <cellStyle name="Milliers" xfId="1" builtinId="3"/>
    <cellStyle name="Normal" xfId="0" builtinId="0"/>
  </cellStyles>
  <dxfs count="78">
    <dxf>
      <border diagonalUp="0" diagonalDown="0" outline="0">
        <left/>
        <right/>
        <top/>
        <bottom/>
      </border>
      <protection locked="0" hidden="0"/>
    </dxf>
    <dxf>
      <numFmt numFmtId="0" formatCode="General"/>
      <protection locked="0" hidden="0"/>
    </dxf>
    <dxf>
      <border diagonalUp="0" diagonalDown="0" outline="0">
        <left/>
        <right/>
        <top/>
        <bottom/>
      </border>
      <protection locked="0" hidden="0"/>
    </dxf>
    <dxf>
      <numFmt numFmtId="0" formatCode="General"/>
      <protection locked="0" hidden="0"/>
    </dxf>
    <dxf>
      <border diagonalUp="0" diagonalDown="0" outline="0">
        <left/>
        <right/>
        <top/>
        <bottom/>
      </border>
      <protection locked="0" hidden="0"/>
    </dxf>
    <dxf>
      <numFmt numFmtId="0" formatCode="General"/>
      <protection locked="0" hidden="0"/>
    </dxf>
    <dxf>
      <border diagonalUp="0" diagonalDown="0" outline="0">
        <left/>
        <right/>
        <top/>
        <bottom/>
      </border>
      <protection locked="0" hidden="0"/>
    </dxf>
    <dxf>
      <numFmt numFmtId="165" formatCode="mmm/yyyy"/>
      <border outline="0">
        <left style="thin">
          <color theme="3" tint="0.59996337778862885"/>
        </left>
      </border>
      <protection locked="0" hidden="0"/>
    </dxf>
    <dxf>
      <font>
        <b val="0"/>
        <i val="0"/>
        <strike val="0"/>
        <condense val="0"/>
        <extend val="0"/>
        <outline val="0"/>
        <shadow val="0"/>
        <u val="none"/>
        <vertAlign val="baseline"/>
        <sz val="10"/>
        <color theme="1"/>
        <name val="Arial"/>
        <scheme val="none"/>
      </font>
      <numFmt numFmtId="3" formatCode="#,##0"/>
      <alignment horizontal="general"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theme="1"/>
        <name val="Arial"/>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4" formatCode="#,##0.00"/>
      <border diagonalUp="0" diagonalDown="0" outline="0">
        <left style="double">
          <color theme="3" tint="0.59996337778862885"/>
        </left>
        <right style="thin">
          <color theme="3" tint="0.59996337778862885"/>
        </right>
        <top/>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3" formatCode="#,##0"/>
      <alignment horizontal="general" vertical="bottom" textRotation="0" wrapText="0" indent="0" justifyLastLine="0" shrinkToFit="0" readingOrder="0"/>
      <border diagonalUp="0" diagonalDown="0" outline="0">
        <left/>
        <right/>
        <top/>
        <bottom/>
      </border>
      <protection locked="0" hidden="0"/>
    </dxf>
    <dxf>
      <font>
        <b val="0"/>
        <strike val="0"/>
        <outline val="0"/>
        <shadow val="0"/>
        <u val="none"/>
        <vertAlign val="baseline"/>
        <sz val="10"/>
        <color theme="1"/>
        <name val="Arial"/>
        <scheme val="none"/>
      </font>
      <numFmt numFmtId="0" formatCode="General"/>
      <alignment horizontal="left" vertical="center" textRotation="0" wrapText="0" indent="0" justifyLastLine="0" shrinkToFit="0" readingOrder="0"/>
      <protection locked="0" hidden="0"/>
    </dxf>
    <dxf>
      <fill>
        <patternFill patternType="solid">
          <fgColor indexed="64"/>
          <bgColor theme="0"/>
        </patternFill>
      </fill>
      <alignment horizontal="general" vertical="bottom" textRotation="0" wrapText="0" indent="0" justifyLastLine="0" shrinkToFit="0" readingOrder="0"/>
      <border diagonalUp="0" diagonalDown="0" outline="0">
        <left style="thin">
          <color theme="3" tint="0.59996337778862885"/>
        </left>
        <right/>
        <top/>
        <bottom/>
      </border>
      <protection locked="1" hidden="0"/>
    </dxf>
    <dxf>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numFmt numFmtId="4" formatCode="#,##0.00"/>
      <alignment horizontal="right" vertical="center" textRotation="0" wrapText="0" indent="0" justifyLastLine="0" shrinkToFit="0" readingOrder="0"/>
      <border diagonalUp="0" diagonalDown="0" outline="0">
        <left style="double">
          <color theme="3" tint="0.59996337778862885"/>
        </left>
        <right/>
        <top/>
        <bottom/>
      </border>
      <protection locked="1" hidden="0"/>
    </dxf>
    <dxf>
      <font>
        <b val="0"/>
        <strike val="0"/>
        <outline val="0"/>
        <shadow val="0"/>
        <u val="none"/>
        <vertAlign val="baseline"/>
        <sz val="10"/>
        <color theme="1"/>
        <name val="Arial"/>
        <scheme val="none"/>
      </font>
      <numFmt numFmtId="167" formatCode="_(* #,##0_);_(* \(#,##0\);_(* &quot;-&quot;??_);_(@_)"/>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3" formatCode="#,##0"/>
      <border diagonalUp="0" diagonalDown="0" outline="0">
        <left/>
        <right style="double">
          <color theme="3" tint="0.59996337778862885"/>
        </right>
        <top/>
        <bottom/>
      </border>
      <protection locked="1" hidden="0"/>
    </dxf>
    <dxf>
      <font>
        <b val="0"/>
        <strike val="0"/>
        <outline val="0"/>
        <shadow val="0"/>
        <u val="none"/>
        <vertAlign val="baseline"/>
        <sz val="10"/>
        <color theme="1"/>
        <name val="Arial"/>
        <scheme val="none"/>
      </font>
      <numFmt numFmtId="2" formatCode="0.00"/>
      <fill>
        <patternFill patternType="none">
          <fgColor indexed="64"/>
          <bgColor auto="1"/>
        </patternFill>
      </fill>
      <alignment horizontal="general" vertical="bottom"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3" formatCode="#,##0"/>
      <border diagonalUp="0" diagonalDown="0" outline="0">
        <left/>
        <right/>
        <top/>
        <bottom/>
      </border>
      <protection locked="1" hidden="0"/>
    </dxf>
    <dxf>
      <font>
        <b val="0"/>
        <strike val="0"/>
        <outline val="0"/>
        <shadow val="0"/>
        <u val="none"/>
        <vertAlign val="baseline"/>
        <sz val="10"/>
        <color theme="1"/>
        <name val="Arial"/>
        <scheme val="none"/>
      </font>
      <numFmt numFmtId="2" formatCode="0.00"/>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3" formatCode="#,##0"/>
      <border diagonalUp="0" diagonalDown="0" outline="0">
        <left style="double">
          <color theme="3" tint="0.59996337778862885"/>
        </left>
        <right/>
        <top/>
        <bottom/>
      </border>
      <protection locked="1" hidden="0"/>
    </dxf>
    <dxf>
      <font>
        <b val="0"/>
        <strike val="0"/>
        <outline val="0"/>
        <shadow val="0"/>
        <u val="none"/>
        <vertAlign val="baseline"/>
        <sz val="10"/>
        <color theme="1"/>
        <name val="Arial"/>
        <scheme val="none"/>
      </font>
      <numFmt numFmtId="2" formatCode="0.00"/>
      <fill>
        <patternFill patternType="none">
          <fgColor indexed="64"/>
          <bgColor auto="1"/>
        </patternFill>
      </fill>
      <alignment horizontal="center" vertical="center" textRotation="0" indent="0" justifyLastLine="0" shrinkToFit="0" readingOrder="0"/>
      <protection locked="0" hidden="0"/>
    </dxf>
    <dxf>
      <border diagonalUp="0" diagonalDown="0" outline="0">
        <left/>
        <right/>
        <top/>
        <bottom/>
      </border>
      <protection locked="1" hidden="0"/>
    </dxf>
    <dxf>
      <numFmt numFmtId="0" formatCode="General"/>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border diagonalUp="0" diagonalDown="0" outline="0">
        <left/>
        <right/>
        <top/>
        <bottom/>
      </border>
      <protection locked="1" hidden="0"/>
    </dxf>
    <dxf>
      <font>
        <b val="0"/>
        <strike val="0"/>
        <outline val="0"/>
        <shadow val="0"/>
        <u val="none"/>
        <vertAlign val="baseline"/>
        <sz val="10"/>
        <color theme="1"/>
        <name val="Arial"/>
        <scheme val="none"/>
      </font>
      <fill>
        <patternFill patternType="none">
          <fgColor indexed="64"/>
          <bgColor auto="1"/>
        </patternFill>
      </fill>
      <protection locked="0" hidden="0"/>
    </dxf>
    <dxf>
      <protection locked="1" hidden="0"/>
    </dxf>
    <dxf>
      <protection locked="0" hidden="0"/>
    </dxf>
    <dxf>
      <alignment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vertical="center"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mmm/yyyy"/>
      <alignment horizontal="general" vertical="center" textRotation="0" wrapText="1" indent="0" justifyLastLine="0" shrinkToFit="0" readingOrder="0"/>
      <protection locked="0" hidden="0"/>
    </dxf>
    <dxf>
      <font>
        <strike val="0"/>
        <outline val="0"/>
        <shadow val="0"/>
        <u val="none"/>
        <vertAlign val="baseline"/>
        <sz val="10"/>
        <color theme="1"/>
        <name val="Arial"/>
        <scheme val="none"/>
      </font>
      <alignment vertical="center" textRotation="0" indent="0" justifyLastLine="0" shrinkToFit="0" readingOrder="0"/>
      <protection locked="0" hidden="0"/>
    </dxf>
    <dxf>
      <font>
        <strike val="0"/>
        <outline val="0"/>
        <shadow val="0"/>
        <u val="none"/>
        <vertAlign val="baseline"/>
        <sz val="10"/>
        <color theme="1"/>
        <name val="Arial"/>
        <scheme val="none"/>
      </font>
      <alignment vertical="center" textRotation="0" indent="0" justifyLastLine="0" shrinkToFit="0" readingOrder="0"/>
      <protection locked="0" hidden="0"/>
    </dxf>
    <dxf>
      <font>
        <strike val="0"/>
        <outline val="0"/>
        <shadow val="0"/>
        <u val="none"/>
        <vertAlign val="baseline"/>
        <sz val="10"/>
        <color theme="1"/>
        <name val="Arial"/>
        <scheme val="none"/>
      </font>
      <alignment vertical="center" textRotation="0" indent="0" justifyLastLine="0" shrinkToFit="0" readingOrder="0"/>
      <protection locked="0" hidden="0"/>
    </dxf>
    <dxf>
      <font>
        <strike val="0"/>
        <outline val="0"/>
        <shadow val="0"/>
        <u val="none"/>
        <vertAlign val="baseline"/>
        <sz val="10"/>
        <color theme="1"/>
        <name val="Arial"/>
        <scheme val="none"/>
      </font>
      <alignment vertical="center" textRotation="0" indent="0" justifyLastLine="0" shrinkToFit="0" readingOrder="0"/>
      <protection locked="0" hidden="0"/>
    </dxf>
    <dxf>
      <border diagonalUp="0" diagonalDown="0">
        <left/>
        <right/>
        <top/>
        <bottom/>
      </border>
    </dxf>
    <dxf>
      <font>
        <strike val="0"/>
        <outline val="0"/>
        <shadow val="0"/>
        <u val="none"/>
        <vertAlign val="baseline"/>
        <sz val="10"/>
        <color theme="1"/>
        <name val="Arial"/>
        <scheme val="none"/>
      </font>
      <numFmt numFmtId="165" formatCode="mmm/yyyy"/>
      <alignment horizontal="general" vertical="center" textRotation="0" wrapText="0" indent="0" justifyLastLine="0" shrinkToFit="0" readingOrder="0"/>
      <protection locked="0" hidden="0"/>
    </dxf>
    <dxf>
      <border diagonalUp="0" diagonalDown="0">
        <left/>
        <right/>
        <top/>
        <bottom/>
      </border>
    </dxf>
    <dxf>
      <font>
        <strike val="0"/>
        <outline val="0"/>
        <shadow val="0"/>
        <u val="none"/>
        <vertAlign val="baseline"/>
        <sz val="10"/>
        <color theme="1"/>
        <name val="Arial"/>
        <scheme val="none"/>
      </font>
      <numFmt numFmtId="165" formatCode="mmm/yyyy"/>
      <alignment horizontal="general" vertical="center" textRotation="0" wrapText="0" indent="0" justifyLastLine="0" shrinkToFit="0" readingOrder="0"/>
      <protection locked="0" hidden="0"/>
    </dxf>
    <dxf>
      <border diagonalUp="0" diagonalDown="0" outline="0">
        <left/>
        <right/>
        <top/>
        <bottom/>
      </border>
    </dxf>
    <dxf>
      <font>
        <b val="0"/>
        <i val="0"/>
        <strike val="0"/>
        <condense val="0"/>
        <extend val="0"/>
        <outline val="0"/>
        <shadow val="0"/>
        <u val="none"/>
        <vertAlign val="baseline"/>
        <sz val="10"/>
        <color theme="1"/>
        <name val="Arial"/>
        <scheme val="none"/>
      </font>
      <numFmt numFmtId="0" formatCode="General"/>
      <alignment horizontal="center" vertical="center" textRotation="0" wrapText="0" indent="0" justifyLastLine="0" shrinkToFit="0" readingOrder="0"/>
      <protection locked="0" hidden="0"/>
    </dxf>
    <dxf>
      <border diagonalUp="0" diagonalDown="0" outline="0">
        <left/>
        <right/>
        <top/>
        <bottom/>
      </border>
    </dxf>
    <dxf>
      <font>
        <strike val="0"/>
        <outline val="0"/>
        <shadow val="0"/>
        <u val="none"/>
        <vertAlign val="baseline"/>
        <sz val="10"/>
        <color theme="1"/>
        <name val="Arial"/>
        <scheme val="none"/>
      </font>
      <numFmt numFmtId="165" formatCode="mmm/yyyy"/>
      <alignment horizontal="center" vertical="center" textRotation="0" wrapText="0" indent="0" justifyLastLine="0" shrinkToFit="0" readingOrder="0"/>
      <protection locked="0" hidden="0"/>
    </dxf>
    <dxf>
      <border diagonalUp="0" diagonalDown="0" outline="0">
        <left/>
        <right/>
        <top/>
        <bottom/>
      </border>
    </dxf>
    <dxf>
      <font>
        <strike val="0"/>
        <outline val="0"/>
        <shadow val="0"/>
        <u val="none"/>
        <vertAlign val="baseline"/>
        <sz val="10"/>
        <color theme="1"/>
        <name val="Arial"/>
        <scheme val="none"/>
      </font>
      <alignment vertical="center" textRotation="0" indent="0" justifyLastLine="0" shrinkToFit="0" readingOrder="0"/>
      <protection locked="0" hidden="0"/>
    </dxf>
    <dxf>
      <border diagonalUp="0" diagonalDown="0" outline="0">
        <left/>
        <right/>
        <top/>
        <bottom/>
      </border>
    </dxf>
    <dxf>
      <font>
        <strike val="0"/>
        <outline val="0"/>
        <shadow val="0"/>
        <u val="none"/>
        <vertAlign val="baseline"/>
        <sz val="10"/>
        <color theme="1"/>
        <name val="Arial"/>
        <scheme val="none"/>
      </font>
      <numFmt numFmtId="0" formatCode="General"/>
      <alignment horizontal="center" vertical="center" textRotation="0" wrapText="0" indent="0" justifyLastLine="0" shrinkToFit="0" readingOrder="0"/>
      <protection locked="0" hidden="0"/>
    </dxf>
    <dxf>
      <font>
        <strike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protection locked="0" hidden="0"/>
    </dxf>
    <dxf>
      <font>
        <strike val="0"/>
        <outline val="0"/>
        <shadow val="0"/>
        <u val="none"/>
        <vertAlign val="baseline"/>
        <sz val="10"/>
        <color theme="1"/>
        <name val="Arial"/>
        <scheme val="none"/>
      </font>
    </dxf>
    <dxf>
      <font>
        <strike val="0"/>
        <outline val="0"/>
        <shadow val="0"/>
        <u val="none"/>
        <vertAlign val="baseline"/>
        <sz val="10"/>
        <color theme="1"/>
        <name val="Arial"/>
        <scheme val="none"/>
      </font>
      <numFmt numFmtId="3" formatCode="#,##0"/>
      <alignment horizontal="general" vertical="center" textRotation="0" wrapText="0" indent="0" justifyLastLine="0" shrinkToFit="0" readingOrder="0"/>
      <protection locked="0" hidden="0"/>
    </dxf>
    <dxf>
      <font>
        <b val="0"/>
        <strike val="0"/>
        <outline val="0"/>
        <shadow val="0"/>
        <u val="none"/>
        <vertAlign val="baseline"/>
        <sz val="10"/>
        <color theme="1"/>
        <name val="Arial"/>
        <scheme val="none"/>
      </font>
      <alignment vertical="center" textRotation="0" indent="0" justifyLastLine="0" shrinkToFit="0" readingOrder="0"/>
      <protection locked="1" hidden="0"/>
    </dxf>
    <dxf>
      <font>
        <strike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3" formatCode="#,##0"/>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vertical="center" textRotation="0"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b val="0"/>
        <strike val="0"/>
        <outline val="0"/>
        <shadow val="0"/>
        <u val="none"/>
        <vertAlign val="baseline"/>
        <sz val="10"/>
        <color theme="1"/>
        <name val="Arial"/>
        <scheme val="none"/>
      </font>
      <alignment horizontal="center" vertical="center" textRotation="0" wrapText="1" indent="0" justifyLastLine="0" shrinkToFit="0" readingOrder="0"/>
      <protection locked="1" hidden="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vertical="center" textRotation="0" indent="0" justifyLastLine="0" shrinkToFit="0" readingOrder="0"/>
      <protection locked="0" hidden="0"/>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
      <fill>
        <patternFill>
          <bgColor rgb="FFFFFF00"/>
        </patternFill>
      </fill>
      <border>
        <bottom style="thin">
          <color auto="1"/>
        </bottom>
        <vertical/>
        <horizontal/>
      </bord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77"/>
      <tableStyleElement type="headerRow" dxfId="76"/>
      <tableStyleElement type="firstRowStripe" dxfId="75"/>
    </tableStyle>
    <tableStyle name="TableStyleQueryResult" pivot="0" count="3">
      <tableStyleElement type="wholeTable" dxfId="74"/>
      <tableStyleElement type="headerRow" dxfId="73"/>
      <tableStyleElement type="firstRowStripe" dxfId="72"/>
    </tableStyle>
  </tableStyles>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I$22" lockText="1" noThreeD="1"/>
</file>

<file path=xl/ctrlProps/ctrlProp2.xml><?xml version="1.0" encoding="utf-8"?>
<formControlPr xmlns="http://schemas.microsoft.com/office/spreadsheetml/2009/9/main" objectType="CheckBox" fmlaLink="$J$22" lockText="1" noThreeD="1"/>
</file>

<file path=xl/ctrlProps/ctrlProp3.xml><?xml version="1.0" encoding="utf-8"?>
<formControlPr xmlns="http://schemas.microsoft.com/office/spreadsheetml/2009/9/main" objectType="CheckBox" fmlaLink="$I$23" lockText="1" noThreeD="1"/>
</file>

<file path=xl/ctrlProps/ctrlProp4.xml><?xml version="1.0" encoding="utf-8"?>
<formControlPr xmlns="http://schemas.microsoft.com/office/spreadsheetml/2009/9/main" objectType="CheckBox" fmlaLink="$J$23" lockText="1" noThreeD="1"/>
</file>

<file path=xl/ctrlProps/ctrlProp5.xml><?xml version="1.0" encoding="utf-8"?>
<formControlPr xmlns="http://schemas.microsoft.com/office/spreadsheetml/2009/9/main" objectType="CheckBox" fmlaLink="$I$42" lockText="1" noThreeD="1"/>
</file>

<file path=xl/ctrlProps/ctrlProp6.xml><?xml version="1.0" encoding="utf-8"?>
<formControlPr xmlns="http://schemas.microsoft.com/office/spreadsheetml/2009/9/main" objectType="CheckBox" fmlaLink="$I$43" lockText="1" noThreeD="1"/>
</file>

<file path=xl/ctrlProps/ctrlProp7.xml><?xml version="1.0" encoding="utf-8"?>
<formControlPr xmlns="http://schemas.microsoft.com/office/spreadsheetml/2009/9/main" objectType="CheckBox" fmlaLink="$I$45" lockText="1" noThreeD="1"/>
</file>

<file path=xl/ctrlProps/ctrlProp8.xml><?xml version="1.0" encoding="utf-8"?>
<formControlPr xmlns="http://schemas.microsoft.com/office/spreadsheetml/2009/9/main" objectType="CheckBox" fmlaLink="$I$44" lockText="1" noThreeD="1"/>
</file>

<file path=xl/ctrlProps/ctrlProp9.xml><?xml version="1.0" encoding="utf-8"?>
<formControlPr xmlns="http://schemas.microsoft.com/office/spreadsheetml/2009/9/main" objectType="CheckBox" fmlaLink="$I$4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0</xdr:col>
      <xdr:colOff>1006929</xdr:colOff>
      <xdr:row>0</xdr:row>
      <xdr:rowOff>767715</xdr:rowOff>
    </xdr:to>
    <xdr:pic>
      <xdr:nvPicPr>
        <xdr:cNvPr id="2" name="Image 1" descr="LOGORCGE_noir300dpi_FR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999309"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21</xdr:row>
          <xdr:rowOff>19050</xdr:rowOff>
        </xdr:from>
        <xdr:to>
          <xdr:col>3</xdr:col>
          <xdr:colOff>428625</xdr:colOff>
          <xdr:row>22</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21</xdr:row>
          <xdr:rowOff>19050</xdr:rowOff>
        </xdr:from>
        <xdr:to>
          <xdr:col>3</xdr:col>
          <xdr:colOff>1009650</xdr:colOff>
          <xdr:row>22</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19050</xdr:rowOff>
        </xdr:from>
        <xdr:to>
          <xdr:col>3</xdr:col>
          <xdr:colOff>428625</xdr:colOff>
          <xdr:row>23</xdr:row>
          <xdr:rowOff>9525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22</xdr:row>
          <xdr:rowOff>19050</xdr:rowOff>
        </xdr:from>
        <xdr:to>
          <xdr:col>3</xdr:col>
          <xdr:colOff>1009650</xdr:colOff>
          <xdr:row>23</xdr:row>
          <xdr:rowOff>9525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41</xdr:row>
          <xdr:rowOff>47625</xdr:rowOff>
        </xdr:from>
        <xdr:to>
          <xdr:col>0</xdr:col>
          <xdr:colOff>1028700</xdr:colOff>
          <xdr:row>41</xdr:row>
          <xdr:rowOff>257175</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42</xdr:row>
          <xdr:rowOff>76200</xdr:rowOff>
        </xdr:from>
        <xdr:to>
          <xdr:col>0</xdr:col>
          <xdr:colOff>1028700</xdr:colOff>
          <xdr:row>42</xdr:row>
          <xdr:rowOff>285750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44</xdr:row>
          <xdr:rowOff>28575</xdr:rowOff>
        </xdr:from>
        <xdr:to>
          <xdr:col>0</xdr:col>
          <xdr:colOff>1028700</xdr:colOff>
          <xdr:row>44</xdr:row>
          <xdr:rowOff>238125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43</xdr:row>
          <xdr:rowOff>133350</xdr:rowOff>
        </xdr:from>
        <xdr:to>
          <xdr:col>0</xdr:col>
          <xdr:colOff>1028700</xdr:colOff>
          <xdr:row>43</xdr:row>
          <xdr:rowOff>342900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45</xdr:row>
          <xdr:rowOff>28575</xdr:rowOff>
        </xdr:from>
        <xdr:to>
          <xdr:col>0</xdr:col>
          <xdr:colOff>1028700</xdr:colOff>
          <xdr:row>45</xdr:row>
          <xdr:rowOff>238125</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fLocksWithSheet="0"/>
      </xdr:twoCellAnchor>
    </mc:Choice>
    <mc:Fallback/>
  </mc:AlternateContent>
</xdr:wsDr>
</file>

<file path=xl/tables/table1.xml><?xml version="1.0" encoding="utf-8"?>
<table xmlns="http://schemas.openxmlformats.org/spreadsheetml/2006/main" id="29" name="SYNTHESE" displayName="SYNTHESE" ref="A32:V33" headerRowDxfId="69" dataDxfId="68" totalsRowDxfId="67">
  <autoFilter ref="A32:V33"/>
  <tableColumns count="22">
    <tableColumn id="2" name="Heures_x000a_OPAS A" totalsRowFunction="sum" dataDxfId="66" dataCellStyle="Milliers">
      <calculatedColumnFormula>SUMIF(DECOMPTE[controle_1],"-",DECOMPTE[Heures
OPAS A])</calculatedColumnFormula>
    </tableColumn>
    <tableColumn id="3" name="Heures_x000a_OPAS B" totalsRowFunction="sum" dataDxfId="65" dataCellStyle="Milliers">
      <calculatedColumnFormula>SUMIF(DECOMPTE[controle_1],"-",DECOMPTE[Heures
OPAS B])</calculatedColumnFormula>
    </tableColumn>
    <tableColumn id="4" name="Heures_x000a_OPAS C" totalsRowFunction="sum" dataDxfId="64" dataCellStyle="Milliers">
      <calculatedColumnFormula>SUMIF(DECOMPTE[controle_1],"-",DECOMPTE[Heures
OPAS C])</calculatedColumnFormula>
    </tableColumn>
    <tableColumn id="5" name="Part assureurs" totalsRowFunction="sum" dataDxfId="63" dataCellStyle="Milliers">
      <calculatedColumnFormula>(SYNTHESE[Heures
OPAS A]*Part_AOS_A)+(SYNTHESE[Heures
OPAS B]*Part_AOS_B)+(SYNTHESE[Heures
OPAS C]*Part_AOS_C)</calculatedColumnFormula>
    </tableColumn>
    <tableColumn id="21" name="Nb de jours facturés au patient" dataDxfId="62" dataCellStyle="Milliers">
      <calculatedColumnFormula>SUMIF(DECOMPTE[controle_1],"-",DECOMPTE[Nb jours facturés au patient])</calculatedColumnFormula>
    </tableColumn>
    <tableColumn id="22" name="Montant part patient totale" dataDxfId="61" dataCellStyle="Milliers">
      <calculatedColumnFormula>SYNTHESE[Nb de jours facturés au patient]*Part_patient</calculatedColumnFormula>
    </tableColumn>
    <tableColumn id="7" name="Cout total selon RFRLAMal" totalsRowFunction="custom" dataDxfId="60" dataCellStyle="Milliers">
      <calculatedColumnFormula>(SYNTHESE[Heures
OPAS A]*Tarif_OPAS_A)+(SYNTHESE[Heures
OPAS B]*Tarif_OPAS_B)+(SYNTHESE[Heures
OPAS C]*Tarif_OPAS_C)</calculatedColumnFormula>
      <totalsRowFormula>SUBTOTAL(109,#REF!)</totalsRowFormula>
    </tableColumn>
    <tableColumn id="8" name="Part résiduelle cantonale" totalsRowFunction="sum" dataDxfId="59" dataCellStyle="Milliers">
      <calculatedColumnFormula>IF(
(SYNTHESE[Cout total selon RFRLAMal]-SYNTHESE[Part assureurs]-SYNTHESE[Montant part patient totale])&lt;=0,0,(SYNTHESE[Cout total selon RFRLAMal]-SYNTHESE[Part assureurs]-SYNTHESE[Montant part patient totale]))</calculatedColumnFormula>
    </tableColumn>
    <tableColumn id="15" name="Conformité bases légales" dataDxfId="58" totalsRowDxfId="57">
      <calculatedColumnFormula>IF(OR(
AND(I22=FALSE,J22=FALSE),AND(I22=TRUE,J22=TRUE),
AND(I23=FALSE,J23=FALSE),AND(I23=TRUE,J23=TRUE),
I42=FALSE,
I43=FALSE,
I44=FALSE,
I45=FALSE,
I46=FALSE,
),"non conforme","confrome")</calculatedColumnFormula>
    </tableColumn>
    <tableColumn id="6" name="Contrôle_part_résiduelle" dataDxfId="56" totalsRowDxfId="55" dataCellStyle="Milliers">
      <calculatedColumnFormula>SYNTHESE[Part résiduelle cantonale]-SUM(DECOMPTE[formule_fin_residuel])</calculatedColumnFormula>
    </tableColumn>
    <tableColumn id="19" name="Contrôle_x000a_erreur de saisie " dataDxfId="54" totalsRowDxfId="53">
      <calculatedColumnFormula>(ROWS(DECOMPTE[controle_1])-COUNTIF(DECOMPTE[controle_1],"-"))</calculatedColumnFormula>
    </tableColumn>
    <tableColumn id="11" name="Contrôle part_patient_horaire" dataDxfId="52" totalsRowDxfId="51" dataCellStyle="Milliers">
      <calculatedColumnFormula>SYNTHESE[Montant part patient totale]/SUM(SYNTHESE[Heures
OPAS A],SYNTHESE[Heures
OPAS B],SYNTHESE[Heures
OPAS C])</calculatedColumnFormula>
    </tableColumn>
    <tableColumn id="12" name="Contrôle_x000a_heures trimestre_x000a_&gt;750" dataDxfId="50" totalsRowDxfId="49">
      <calculatedColumnFormula>IF((DECOMPTE[[#Totals],[Heures
OPAS A]]+DECOMPTE[[#Totals],[Heures
OPAS B]]+DECOMPTE[[#Totals],[Heures
OPAS C]])&gt;750,"non conforme","conforme")</calculatedColumnFormula>
    </tableColumn>
    <tableColumn id="23" name="Contrôle_part_patient_mois_1" dataDxfId="48" totalsRowDxfId="47"/>
    <tableColumn id="1" name="Service_de_facturation" dataDxfId="46" totalsRowDxfId="45">
      <calculatedColumnFormula>F22</calculatedColumnFormula>
    </tableColumn>
    <tableColumn id="9" name="Logiciel_facturation" dataDxfId="44" totalsRowDxfId="43">
      <calculatedColumnFormula>F23</calculatedColumnFormula>
    </tableColumn>
    <tableColumn id="16" name="Type" dataDxfId="42">
      <calculatedColumnFormula>E11</calculatedColumnFormula>
    </tableColumn>
    <tableColumn id="17" name="RCC" dataDxfId="41">
      <calculatedColumnFormula>B18</calculatedColumnFormula>
    </tableColumn>
    <tableColumn id="18" name="Date" dataDxfId="40">
      <calculatedColumnFormula>D8</calculatedColumnFormula>
    </tableColumn>
    <tableColumn id="20" name="NOM" dataDxfId="39">
      <calculatedColumnFormula>B12</calculatedColumnFormula>
    </tableColumn>
    <tableColumn id="26" name="Telephone" dataDxfId="38">
      <calculatedColumnFormula>B13</calculatedColumnFormula>
    </tableColumn>
    <tableColumn id="10" name="email" dataDxfId="37" totalsRowDxfId="36">
      <calculatedColumnFormula>B14</calculatedColumnFormula>
    </tableColumn>
  </tableColumns>
  <tableStyleInfo name="TableStyleLight17" showFirstColumn="0" showLastColumn="0" showRowStripes="1" showColumnStripes="0"/>
</table>
</file>

<file path=xl/tables/table2.xml><?xml version="1.0" encoding="utf-8"?>
<table xmlns="http://schemas.openxmlformats.org/spreadsheetml/2006/main" id="1" name="DECOMPTE" displayName="DECOMPTE" ref="A3:N1200" totalsRowCount="1" headerRowDxfId="30" dataDxfId="29" totalsRowDxfId="28">
  <autoFilter ref="A3:N1199"/>
  <tableColumns count="14">
    <tableColumn id="1" name="N° de facture" totalsRowLabel="Total" dataDxfId="27" totalsRowDxfId="26"/>
    <tableColumn id="9" name="Date émission facture" dataDxfId="25" totalsRowDxfId="24"/>
    <tableColumn id="2" name="Heures_x000a_OPAS A" totalsRowFunction="sum" dataDxfId="23" totalsRowDxfId="22" dataCellStyle="Milliers"/>
    <tableColumn id="3" name="Heures_x000a_OPAS B" totalsRowFunction="sum" dataDxfId="21" totalsRowDxfId="20" dataCellStyle="Milliers"/>
    <tableColumn id="4" name="Heures_x000a_OPAS C" totalsRowFunction="sum" dataDxfId="19" totalsRowDxfId="18" dataCellStyle="Milliers"/>
    <tableColumn id="5" name="Nb jours facturés au patient" totalsRowFunction="sum" dataDxfId="17" totalsRowDxfId="16" dataCellStyle="Milliers"/>
    <tableColumn id="7" name="Contrôle" dataDxfId="15" totalsRowDxfId="14" dataCellStyle="Milliers">
      <calculatedColumnFormula>DECOMPTE[[#This Row],[controle_1]]</calculatedColumnFormula>
    </tableColumn>
    <tableColumn id="8" name="controle_1" totalsRowFunction="sum" dataDxfId="13" totalsRowDxfId="12">
      <calculatedColumnFormula>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calculatedColumnFormula>
    </tableColumn>
    <tableColumn id="17" name="Montant de la part patient" totalsRowFunction="sum" dataDxfId="11" totalsRowDxfId="10" dataCellStyle="Milliers">
      <calculatedColumnFormula>IF(DECOMPTE[[#This Row],[controle_1]]="-",DECOMPTE[[#This Row],[Nb jours facturés au patient]]*Part_patient,0)</calculatedColumnFormula>
    </tableColumn>
    <tableColumn id="6" name="formule_fin_residuel" totalsRowFunction="sum" dataDxfId="9" totalsRowDxfId="8" dataCellStyle="Milliers">
      <calculatedColumnFormula>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calculatedColumnFormula>
    </tableColumn>
    <tableColumn id="12" name="Date" dataDxfId="7" totalsRowDxfId="6">
      <calculatedColumnFormula>Décompte!$D$8</calculatedColumnFormula>
    </tableColumn>
    <tableColumn id="13" name="Nom" dataDxfId="5" totalsRowDxfId="4">
      <calculatedColumnFormula>Décompte!$B$12</calculatedColumnFormula>
    </tableColumn>
    <tableColumn id="14" name="RCC" dataDxfId="3" totalsRowDxfId="2">
      <calculatedColumnFormula>Décompte!$B$18</calculatedColumnFormula>
    </tableColumn>
    <tableColumn id="15" name="Type" dataDxfId="1" totalsRowDxfId="0">
      <calculatedColumnFormula>Décompte!$E$11</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V52"/>
  <sheetViews>
    <sheetView tabSelected="1" showWhiteSpace="0" view="pageLayout" zoomScale="70" zoomScaleNormal="25" zoomScaleSheetLayoutView="50" zoomScalePageLayoutView="70" workbookViewId="0">
      <selection activeCell="A5" sqref="A5:H5"/>
    </sheetView>
  </sheetViews>
  <sheetFormatPr baseColWidth="10" defaultRowHeight="12.75" x14ac:dyDescent="0.2"/>
  <cols>
    <col min="1" max="2" width="22.5703125" customWidth="1"/>
    <col min="3" max="4" width="20.85546875" customWidth="1"/>
    <col min="5" max="5" width="39.28515625" style="11" customWidth="1"/>
    <col min="6" max="6" width="22.28515625" customWidth="1"/>
    <col min="7" max="7" width="27.140625" style="19" customWidth="1"/>
    <col min="8" max="8" width="36.5703125" style="4" customWidth="1"/>
    <col min="9" max="9" width="15.85546875" style="29" hidden="1" customWidth="1"/>
    <col min="10" max="11" width="13.7109375" style="4" hidden="1" customWidth="1"/>
    <col min="12" max="14" width="11.42578125" style="4" hidden="1" customWidth="1"/>
    <col min="15" max="15" width="14.42578125" style="4" hidden="1" customWidth="1"/>
    <col min="16" max="16" width="19.42578125" style="4" hidden="1" customWidth="1"/>
    <col min="17" max="17" width="15.7109375" style="4" hidden="1" customWidth="1"/>
    <col min="18" max="18" width="11.42578125" style="4" hidden="1" customWidth="1"/>
    <col min="19" max="19" width="17.85546875" style="4" hidden="1" customWidth="1"/>
    <col min="20" max="20" width="15" style="4" hidden="1" customWidth="1"/>
    <col min="21" max="21" width="11.42578125" style="4" hidden="1" customWidth="1"/>
    <col min="22" max="22" width="11.42578125" hidden="1" customWidth="1"/>
  </cols>
  <sheetData>
    <row r="1" spans="1:21" ht="61.15" customHeight="1" x14ac:dyDescent="0.2"/>
    <row r="2" spans="1:21" ht="13.9" customHeight="1" x14ac:dyDescent="0.2">
      <c r="A2" t="s">
        <v>11</v>
      </c>
    </row>
    <row r="3" spans="1:21" ht="12" customHeight="1" x14ac:dyDescent="0.2">
      <c r="A3" t="s">
        <v>12</v>
      </c>
    </row>
    <row r="4" spans="1:21" ht="15" customHeight="1" thickBot="1" x14ac:dyDescent="0.25">
      <c r="A4" t="s">
        <v>46</v>
      </c>
    </row>
    <row r="5" spans="1:21" ht="79.5" customHeight="1" thickBot="1" x14ac:dyDescent="0.25">
      <c r="A5" s="188" t="s">
        <v>76</v>
      </c>
      <c r="B5" s="189"/>
      <c r="C5" s="189"/>
      <c r="D5" s="189"/>
      <c r="E5" s="189"/>
      <c r="F5" s="189"/>
      <c r="G5" s="189"/>
      <c r="H5" s="190"/>
    </row>
    <row r="6" spans="1:21" ht="18.75" customHeight="1" x14ac:dyDescent="0.2"/>
    <row r="7" spans="1:21" s="2" customFormat="1" ht="31.5" customHeight="1" x14ac:dyDescent="0.25">
      <c r="A7" s="1" t="s">
        <v>20</v>
      </c>
      <c r="B7" s="10">
        <v>43466</v>
      </c>
      <c r="E7" s="124"/>
      <c r="F7" s="111"/>
      <c r="G7" s="111"/>
      <c r="H7" s="43"/>
      <c r="I7" s="110"/>
      <c r="J7" s="43"/>
      <c r="K7" s="43"/>
      <c r="L7" s="43"/>
      <c r="M7" s="43"/>
      <c r="N7" s="43"/>
      <c r="O7" s="43"/>
      <c r="P7" s="43"/>
      <c r="Q7" s="43"/>
      <c r="R7" s="43"/>
      <c r="S7" s="43"/>
      <c r="T7" s="43"/>
      <c r="U7" s="43"/>
    </row>
    <row r="8" spans="1:21" s="2" customFormat="1" ht="31.5" customHeight="1" x14ac:dyDescent="0.2">
      <c r="A8" s="7" t="s">
        <v>15</v>
      </c>
      <c r="B8" s="125" t="s">
        <v>16</v>
      </c>
      <c r="C8" s="124" t="s">
        <v>13</v>
      </c>
      <c r="D8" s="126">
        <f>IF($B$8=Paramètres!$C$2,Paramètres!B2,IF($B$8=Paramètres!$C$3,Paramètres!B5,IF($B$8=Paramètres!$C$4,Paramètres!B8,IF($B$8=Paramètres!C5,Paramètres!B11))))</f>
        <v>43466</v>
      </c>
      <c r="E8" s="124" t="s">
        <v>14</v>
      </c>
      <c r="F8" s="126">
        <f>IF($B$8=Paramètres!$C$2,Paramètres!B4,IF($B$8=Paramètres!$C$3,Paramètres!B7,IF($B$8=Paramètres!$C$4,Paramètres!B10,IF($B$8=Paramètres!C5,Paramètres!B13))))</f>
        <v>43525</v>
      </c>
      <c r="G8" s="111"/>
      <c r="H8" s="43"/>
      <c r="I8" s="110"/>
      <c r="J8" s="43"/>
      <c r="K8" s="43"/>
      <c r="L8" s="43"/>
      <c r="M8" s="43"/>
      <c r="N8" s="43"/>
      <c r="O8" s="43"/>
      <c r="P8" s="43"/>
      <c r="Q8" s="43"/>
      <c r="R8" s="43"/>
      <c r="S8" s="43"/>
      <c r="T8" s="43"/>
      <c r="U8" s="43"/>
    </row>
    <row r="9" spans="1:21" ht="12" customHeight="1" x14ac:dyDescent="0.2"/>
    <row r="10" spans="1:21" ht="12" customHeight="1" x14ac:dyDescent="0.2"/>
    <row r="11" spans="1:21" s="2" customFormat="1" ht="19.149999999999999" customHeight="1" x14ac:dyDescent="0.25">
      <c r="A11" s="1" t="s">
        <v>32</v>
      </c>
      <c r="B11" s="167" t="s">
        <v>10</v>
      </c>
      <c r="C11" s="168"/>
      <c r="D11" s="168"/>
      <c r="E11" s="123" t="s">
        <v>33</v>
      </c>
      <c r="G11" s="111"/>
      <c r="H11" s="43"/>
      <c r="I11" s="110"/>
      <c r="J11" s="43"/>
      <c r="K11" s="43"/>
      <c r="L11" s="43"/>
      <c r="M11" s="43"/>
      <c r="N11" s="43"/>
      <c r="O11" s="43"/>
      <c r="P11" s="43"/>
      <c r="Q11" s="43"/>
      <c r="R11" s="43"/>
      <c r="S11" s="43"/>
      <c r="T11" s="43"/>
      <c r="U11" s="43"/>
    </row>
    <row r="12" spans="1:21" s="2" customFormat="1" ht="15.75" x14ac:dyDescent="0.25">
      <c r="A12" s="1" t="s">
        <v>82</v>
      </c>
      <c r="B12" s="171"/>
      <c r="C12" s="172"/>
      <c r="D12" s="172"/>
      <c r="E12" s="173"/>
      <c r="G12" s="111"/>
      <c r="H12" s="43"/>
      <c r="I12" s="110"/>
      <c r="J12" s="43"/>
      <c r="K12" s="43"/>
      <c r="L12" s="43"/>
      <c r="M12" s="43"/>
      <c r="N12" s="43"/>
      <c r="O12" s="43"/>
      <c r="P12" s="43"/>
      <c r="Q12" s="43"/>
      <c r="R12" s="43"/>
      <c r="S12" s="43"/>
      <c r="T12" s="43"/>
      <c r="U12" s="43"/>
    </row>
    <row r="13" spans="1:21" s="2" customFormat="1" ht="15.75" x14ac:dyDescent="0.25">
      <c r="A13" s="1" t="s">
        <v>83</v>
      </c>
      <c r="B13" s="184"/>
      <c r="C13" s="185"/>
      <c r="D13" s="185"/>
      <c r="E13" s="186"/>
      <c r="G13" s="111"/>
      <c r="H13" s="43"/>
      <c r="I13" s="110"/>
      <c r="J13" s="43"/>
      <c r="K13" s="43"/>
      <c r="L13" s="43"/>
      <c r="M13" s="43"/>
      <c r="N13" s="43"/>
      <c r="O13" s="43"/>
      <c r="P13" s="43"/>
      <c r="Q13" s="43"/>
      <c r="R13" s="43"/>
      <c r="S13" s="43"/>
      <c r="T13" s="43"/>
      <c r="U13" s="43"/>
    </row>
    <row r="14" spans="1:21" s="2" customFormat="1" ht="15.75" x14ac:dyDescent="0.25">
      <c r="A14" s="1" t="s">
        <v>84</v>
      </c>
      <c r="B14" s="198"/>
      <c r="C14" s="199"/>
      <c r="D14" s="199"/>
      <c r="E14" s="200"/>
      <c r="G14" s="111"/>
      <c r="H14" s="43"/>
      <c r="I14" s="110"/>
      <c r="J14" s="43"/>
      <c r="K14" s="43"/>
      <c r="L14" s="43"/>
      <c r="M14" s="43"/>
      <c r="N14" s="43"/>
      <c r="O14" s="43"/>
      <c r="P14" s="43"/>
      <c r="Q14" s="43"/>
      <c r="R14" s="43"/>
      <c r="S14" s="43"/>
      <c r="T14" s="43"/>
      <c r="U14" s="43"/>
    </row>
    <row r="15" spans="1:21" s="2" customFormat="1" ht="15.75" x14ac:dyDescent="0.25">
      <c r="A15" s="1" t="s">
        <v>85</v>
      </c>
      <c r="B15" s="174"/>
      <c r="C15" s="175"/>
      <c r="D15" s="175"/>
      <c r="E15" s="176"/>
      <c r="G15" s="111"/>
      <c r="H15" s="43"/>
      <c r="I15" s="110"/>
      <c r="J15" s="43"/>
      <c r="K15" s="43"/>
      <c r="L15" s="43"/>
      <c r="M15" s="43"/>
      <c r="N15" s="43"/>
      <c r="O15" s="43"/>
      <c r="P15" s="43"/>
      <c r="Q15" s="43"/>
      <c r="R15" s="43"/>
      <c r="S15" s="43"/>
      <c r="T15" s="43"/>
      <c r="U15" s="43"/>
    </row>
    <row r="16" spans="1:21" s="2" customFormat="1" ht="15" x14ac:dyDescent="0.2">
      <c r="B16" s="177"/>
      <c r="C16" s="178"/>
      <c r="D16" s="178"/>
      <c r="E16" s="179"/>
      <c r="G16" s="111"/>
      <c r="H16" s="43"/>
      <c r="I16" s="110"/>
      <c r="J16" s="43"/>
      <c r="K16" s="43"/>
      <c r="L16" s="43"/>
      <c r="M16" s="43"/>
      <c r="N16" s="43"/>
      <c r="O16" s="43"/>
      <c r="P16" s="43"/>
      <c r="Q16" s="43"/>
      <c r="R16" s="43"/>
      <c r="S16" s="43"/>
      <c r="T16" s="43"/>
      <c r="U16" s="43"/>
    </row>
    <row r="17" spans="1:22" s="2" customFormat="1" ht="15" x14ac:dyDescent="0.2">
      <c r="B17" s="180"/>
      <c r="C17" s="181"/>
      <c r="D17" s="181"/>
      <c r="E17" s="182"/>
      <c r="G17" s="111"/>
      <c r="H17" s="43"/>
      <c r="I17" s="110"/>
      <c r="J17" s="43"/>
      <c r="K17" s="43"/>
      <c r="L17" s="43"/>
      <c r="M17" s="43"/>
      <c r="N17" s="43"/>
      <c r="O17" s="43"/>
      <c r="P17" s="43"/>
      <c r="Q17" s="43"/>
      <c r="R17" s="43"/>
      <c r="S17" s="43"/>
      <c r="T17" s="43"/>
      <c r="U17" s="43"/>
    </row>
    <row r="18" spans="1:22" s="2" customFormat="1" ht="15" x14ac:dyDescent="0.2">
      <c r="A18" s="2" t="s">
        <v>9</v>
      </c>
      <c r="B18" s="171"/>
      <c r="C18" s="172"/>
      <c r="D18" s="172"/>
      <c r="E18" s="173"/>
      <c r="G18" s="111"/>
      <c r="H18" s="43"/>
      <c r="I18" s="110"/>
      <c r="J18" s="43"/>
      <c r="K18" s="43"/>
      <c r="L18" s="43"/>
      <c r="M18" s="43"/>
      <c r="N18" s="43"/>
      <c r="O18" s="43"/>
      <c r="P18" s="43"/>
      <c r="Q18" s="43"/>
      <c r="R18" s="43"/>
      <c r="S18" s="43"/>
      <c r="T18" s="43"/>
      <c r="U18" s="43"/>
    </row>
    <row r="20" spans="1:22" ht="60" customHeight="1" x14ac:dyDescent="0.2">
      <c r="A20" s="194" t="str">
        <f>IF(OR(F22="CSI",F22="Caisse des médecins"),"Attention: lorsque vous êtes affiliés à la CSI ou à la Caisse des médecins, vous ne devez pas remplir ce décompte. Vous devez vous conformer aux modalités de facturation prévues par ces entités! Merci de les contacter.","")</f>
        <v/>
      </c>
      <c r="B20" s="194"/>
      <c r="C20" s="194"/>
      <c r="D20" s="194"/>
      <c r="E20" s="194"/>
      <c r="F20" s="194"/>
      <c r="G20" s="194"/>
      <c r="H20" s="194"/>
    </row>
    <row r="21" spans="1:22" s="8" customFormat="1" ht="35.25" customHeight="1" x14ac:dyDescent="0.2">
      <c r="A21" s="75" t="s">
        <v>21</v>
      </c>
      <c r="E21" s="11"/>
      <c r="I21" s="114" t="s">
        <v>38</v>
      </c>
      <c r="J21" s="114" t="s">
        <v>48</v>
      </c>
      <c r="K21" s="66"/>
      <c r="L21" s="66"/>
      <c r="M21" s="66"/>
      <c r="N21" s="66"/>
      <c r="O21" s="66"/>
      <c r="P21" s="66"/>
      <c r="Q21" s="66"/>
      <c r="R21" s="66"/>
      <c r="S21" s="66"/>
      <c r="T21" s="66"/>
      <c r="U21" s="66"/>
    </row>
    <row r="22" spans="1:22" ht="18" customHeight="1" x14ac:dyDescent="0.2">
      <c r="A22" s="2" t="s">
        <v>31</v>
      </c>
      <c r="D22" s="28"/>
      <c r="E22" s="94" t="str">
        <f>IF(AND(I22=TRUE,J22=TRUE),"Vous ne pouvez pas cocher les deux cases","Si oui, lequel?")</f>
        <v>Si oui, lequel?</v>
      </c>
      <c r="F22" s="27"/>
      <c r="G22" s="19" t="str">
        <f>IF(F22="Autre","Nom de l'entité:","")</f>
        <v/>
      </c>
      <c r="I22" s="105" t="b">
        <v>0</v>
      </c>
      <c r="J22" s="35" t="b">
        <v>0</v>
      </c>
    </row>
    <row r="23" spans="1:22" ht="18" customHeight="1" x14ac:dyDescent="0.2">
      <c r="A23" s="2" t="s">
        <v>56</v>
      </c>
      <c r="D23" s="28"/>
      <c r="E23" s="94" t="str">
        <f>IF(AND(I23=TRUE,J23=TRUE),"Vous ne pouvez pas cocher les deux cases","Si oui, lequel?")</f>
        <v>Si oui, lequel?</v>
      </c>
      <c r="F23" s="27"/>
      <c r="I23" s="106" t="b">
        <v>0</v>
      </c>
      <c r="J23" s="36" t="b">
        <v>0</v>
      </c>
    </row>
    <row r="24" spans="1:22" ht="51.75" customHeight="1" x14ac:dyDescent="0.2">
      <c r="C24" s="3"/>
      <c r="D24" s="44"/>
      <c r="E24" s="94" t="str">
        <f>IF(AND(I24=TRUE,J24=TRUE),"Vous ne pouvez pas cocher les deux cases","")</f>
        <v/>
      </c>
      <c r="F24" s="29"/>
    </row>
    <row r="25" spans="1:22" ht="35.25" customHeight="1" x14ac:dyDescent="0.2">
      <c r="A25" s="62" t="s">
        <v>49</v>
      </c>
      <c r="B25" s="44"/>
      <c r="C25" s="44"/>
      <c r="D25" s="44"/>
      <c r="E25" s="95"/>
      <c r="F25" s="44"/>
      <c r="G25" s="45"/>
    </row>
    <row r="26" spans="1:22" ht="33.75" customHeight="1" x14ac:dyDescent="0.2">
      <c r="A26" s="47" t="s">
        <v>0</v>
      </c>
      <c r="B26" s="169" t="s">
        <v>1</v>
      </c>
      <c r="C26" s="170"/>
      <c r="D26" s="90" t="s">
        <v>69</v>
      </c>
      <c r="E26" s="90" t="s">
        <v>68</v>
      </c>
      <c r="F26" s="90" t="s">
        <v>51</v>
      </c>
      <c r="G26" s="48" t="s">
        <v>67</v>
      </c>
    </row>
    <row r="27" spans="1:22" ht="19.5" customHeight="1" x14ac:dyDescent="0.2">
      <c r="A27" s="49" t="s">
        <v>3</v>
      </c>
      <c r="B27" s="50" t="s">
        <v>2</v>
      </c>
      <c r="C27" s="51"/>
      <c r="D27" s="52">
        <f>G27-F27-E27</f>
        <v>32.200000000000003</v>
      </c>
      <c r="E27" s="96">
        <v>79.8</v>
      </c>
      <c r="F27" s="201">
        <v>8</v>
      </c>
      <c r="G27" s="53">
        <v>120</v>
      </c>
    </row>
    <row r="28" spans="1:22" ht="19.5" customHeight="1" x14ac:dyDescent="0.2">
      <c r="A28" s="49" t="s">
        <v>4</v>
      </c>
      <c r="B28" s="50" t="s">
        <v>6</v>
      </c>
      <c r="C28" s="51"/>
      <c r="D28" s="52">
        <f>G28-F27-E28</f>
        <v>24.599999999999994</v>
      </c>
      <c r="E28" s="96">
        <v>65.400000000000006</v>
      </c>
      <c r="F28" s="202"/>
      <c r="G28" s="53">
        <v>98</v>
      </c>
    </row>
    <row r="29" spans="1:22" ht="19.5" customHeight="1" x14ac:dyDescent="0.2">
      <c r="A29" s="54" t="s">
        <v>5</v>
      </c>
      <c r="B29" s="55" t="s">
        <v>7</v>
      </c>
      <c r="C29" s="56"/>
      <c r="D29" s="57">
        <f>G29-F27-E29</f>
        <v>19.399999999999999</v>
      </c>
      <c r="E29" s="97">
        <v>54.6</v>
      </c>
      <c r="F29" s="203"/>
      <c r="G29" s="58">
        <v>82</v>
      </c>
    </row>
    <row r="30" spans="1:22" ht="39" customHeight="1" x14ac:dyDescent="0.2">
      <c r="A30" s="46"/>
      <c r="B30" s="44"/>
      <c r="C30" s="44"/>
      <c r="D30" s="44"/>
      <c r="E30" s="95"/>
      <c r="F30" s="44"/>
      <c r="G30" s="45"/>
    </row>
    <row r="31" spans="1:22" s="61" customFormat="1" ht="35.25" customHeight="1" x14ac:dyDescent="0.3">
      <c r="A31" s="62" t="s">
        <v>37</v>
      </c>
      <c r="B31" s="76"/>
      <c r="C31" s="76"/>
      <c r="D31" s="76"/>
      <c r="E31" s="98"/>
      <c r="F31" s="76"/>
      <c r="G31" s="77"/>
      <c r="H31" s="60"/>
      <c r="I31" s="107"/>
      <c r="J31" s="60"/>
      <c r="K31" s="60"/>
      <c r="L31" s="60"/>
      <c r="M31" s="60"/>
      <c r="N31" s="60"/>
      <c r="O31" s="60"/>
      <c r="P31" s="60"/>
      <c r="Q31" s="60"/>
      <c r="R31" s="60"/>
      <c r="S31" s="60"/>
      <c r="T31" s="60"/>
      <c r="U31" s="60"/>
    </row>
    <row r="32" spans="1:22" s="34" customFormat="1" ht="58.5" customHeight="1" x14ac:dyDescent="0.2">
      <c r="A32" s="59" t="s">
        <v>22</v>
      </c>
      <c r="B32" s="59" t="s">
        <v>23</v>
      </c>
      <c r="C32" s="59" t="s">
        <v>24</v>
      </c>
      <c r="D32" s="59" t="s">
        <v>60</v>
      </c>
      <c r="E32" s="59" t="s">
        <v>61</v>
      </c>
      <c r="F32" s="59" t="s">
        <v>70</v>
      </c>
      <c r="G32" s="59" t="s">
        <v>62</v>
      </c>
      <c r="H32" s="59" t="s">
        <v>35</v>
      </c>
      <c r="I32" s="38" t="s">
        <v>66</v>
      </c>
      <c r="J32" s="37" t="s">
        <v>65</v>
      </c>
      <c r="K32" s="37" t="s">
        <v>36</v>
      </c>
      <c r="L32" s="38" t="s">
        <v>63</v>
      </c>
      <c r="M32" s="38" t="s">
        <v>74</v>
      </c>
      <c r="N32" s="37" t="s">
        <v>71</v>
      </c>
      <c r="O32" s="38" t="s">
        <v>39</v>
      </c>
      <c r="P32" s="38" t="s">
        <v>40</v>
      </c>
      <c r="Q32" s="39" t="s">
        <v>32</v>
      </c>
      <c r="R32" s="40" t="s">
        <v>29</v>
      </c>
      <c r="S32" s="41" t="s">
        <v>27</v>
      </c>
      <c r="T32" s="42" t="s">
        <v>34</v>
      </c>
      <c r="U32" s="42" t="s">
        <v>75</v>
      </c>
      <c r="V32" s="38" t="s">
        <v>47</v>
      </c>
    </row>
    <row r="33" spans="1:22" s="30" customFormat="1" ht="21" customHeight="1" x14ac:dyDescent="0.2">
      <c r="A33" s="122">
        <f>SUMIF(DECOMPTE[controle_1],"-",DECOMPTE[Heures
OPAS A])</f>
        <v>0</v>
      </c>
      <c r="B33" s="122">
        <f>SUMIF(DECOMPTE[controle_1],"-",DECOMPTE[Heures
OPAS B])</f>
        <v>0</v>
      </c>
      <c r="C33" s="122">
        <f>SUMIF(DECOMPTE[controle_1],"-",DECOMPTE[Heures
OPAS C])</f>
        <v>0</v>
      </c>
      <c r="D33" s="121">
        <f>(SYNTHESE[Heures
OPAS A]*Part_AOS_A)+(SYNTHESE[Heures
OPAS B]*Part_AOS_B)+(SYNTHESE[Heures
OPAS C]*Part_AOS_C)</f>
        <v>0</v>
      </c>
      <c r="E33" s="122">
        <f>SUMIF(DECOMPTE[controle_1],"-",DECOMPTE[Nb jours facturés au patient])</f>
        <v>0</v>
      </c>
      <c r="F33" s="121">
        <f>SYNTHESE[Nb de jours facturés au patient]*Part_patient</f>
        <v>0</v>
      </c>
      <c r="G33" s="121">
        <f>(SYNTHESE[Heures
OPAS A]*Tarif_OPAS_A)+(SYNTHESE[Heures
OPAS B]*Tarif_OPAS_B)+(SYNTHESE[Heures
OPAS C]*Tarif_OPAS_C)</f>
        <v>0</v>
      </c>
      <c r="H33" s="120">
        <f>IF(
(SYNTHESE[Cout total selon RFRLAMal]-SYNTHESE[Part assureurs]-SYNTHESE[Montant part patient totale])&lt;=0,0,(SYNTHESE[Cout total selon RFRLAMal]-SYNTHESE[Part assureurs]-SYNTHESE[Montant part patient totale]))</f>
        <v>0</v>
      </c>
      <c r="I33" s="33" t="str">
        <f>IF(OR(
AND(I22=FALSE,J22=FALSE),AND(I22=TRUE,J22=TRUE),
AND(I23=FALSE,J23=FALSE),AND(I23=TRUE,J23=TRUE),
I42=FALSE,
I43=FALSE,
I44=FALSE,
I45=FALSE,
I46=FALSE,
),"non conforme","confrome")</f>
        <v>non conforme</v>
      </c>
      <c r="J33" s="113">
        <f>SYNTHESE[Part résiduelle cantonale]-SUM(DECOMPTE[formule_fin_residuel])</f>
        <v>0</v>
      </c>
      <c r="K33" s="31">
        <f>(ROWS(DECOMPTE[controle_1])-COUNTIF(DECOMPTE[controle_1],"-"))</f>
        <v>0</v>
      </c>
      <c r="L33" s="22" t="e">
        <f>SYNTHESE[Montant part patient totale]/SUM(SYNTHESE[Heures
OPAS A],SYNTHESE[Heures
OPAS B],SYNTHESE[Heures
OPAS C])</f>
        <v>#DIV/0!</v>
      </c>
      <c r="M33" s="32" t="str">
        <f>IF((DECOMPTE[[#Totals],[Heures
OPAS A]]+DECOMPTE[[#Totals],[Heures
OPAS B]]+DECOMPTE[[#Totals],[Heures
OPAS C]])&gt;750,"non conforme","conforme")</f>
        <v>conforme</v>
      </c>
      <c r="N33" s="31"/>
      <c r="O33" s="33">
        <f>F22</f>
        <v>0</v>
      </c>
      <c r="P33" s="33">
        <f>F23</f>
        <v>0</v>
      </c>
      <c r="Q33" s="21" t="str">
        <f>E11</f>
        <v>INF</v>
      </c>
      <c r="R33" s="23">
        <f>B18</f>
        <v>0</v>
      </c>
      <c r="S33" s="21">
        <f>D8</f>
        <v>43466</v>
      </c>
      <c r="T33" s="21">
        <f>B12</f>
        <v>0</v>
      </c>
      <c r="U33" s="21">
        <f>B13</f>
        <v>0</v>
      </c>
      <c r="V33" s="21">
        <f>B14</f>
        <v>0</v>
      </c>
    </row>
    <row r="34" spans="1:22" s="30" customFormat="1" ht="39" customHeight="1" x14ac:dyDescent="0.2">
      <c r="A34" s="24"/>
      <c r="B34" s="24"/>
      <c r="C34" s="24"/>
      <c r="D34" s="25"/>
      <c r="E34" s="99"/>
      <c r="F34" s="25"/>
      <c r="G34" s="26"/>
      <c r="H34" s="31"/>
      <c r="I34" s="22"/>
      <c r="J34" s="32"/>
      <c r="K34" s="32"/>
      <c r="L34" s="32"/>
      <c r="M34" s="33"/>
      <c r="N34" s="21"/>
      <c r="O34" s="23"/>
      <c r="P34" s="21"/>
      <c r="Q34" s="21"/>
      <c r="R34" s="104"/>
      <c r="S34" s="104"/>
      <c r="T34" s="104"/>
      <c r="U34" s="104"/>
    </row>
    <row r="35" spans="1:22" ht="31.5" customHeight="1" x14ac:dyDescent="0.2">
      <c r="A35" s="183" t="s">
        <v>81</v>
      </c>
      <c r="B35" s="183"/>
      <c r="C35" s="183"/>
      <c r="D35" s="183"/>
      <c r="E35" s="183"/>
      <c r="F35" s="183"/>
      <c r="G35" s="26"/>
      <c r="H35" s="14"/>
      <c r="I35" s="108"/>
      <c r="J35" s="12"/>
      <c r="K35" s="12"/>
      <c r="L35" s="12"/>
      <c r="M35" s="12"/>
      <c r="N35" s="81"/>
    </row>
    <row r="36" spans="1:22" ht="29.25" customHeight="1" x14ac:dyDescent="0.2">
      <c r="A36" s="92" t="str">
        <f>IF(SYNTHESE[Contrôle
erreur de saisie ]&gt;0,"- Veuillez consulter les remarques figurant dans la colonne 'Contrôle' de l'onglet de saisie","")</f>
        <v/>
      </c>
      <c r="B36" s="93"/>
      <c r="C36" s="78"/>
      <c r="D36" s="79"/>
      <c r="E36" s="101"/>
      <c r="F36" s="79"/>
      <c r="G36" s="79"/>
      <c r="H36" s="80"/>
      <c r="I36" s="64" t="str">
        <f>VLOOKUP("Entrez",DECOMPTE[Contrôle],TRUE)</f>
        <v>-</v>
      </c>
      <c r="J36" s="64"/>
      <c r="K36" s="64"/>
      <c r="L36" s="64"/>
      <c r="M36" s="64"/>
      <c r="N36" s="81"/>
    </row>
    <row r="37" spans="1:22" ht="29.25" customHeight="1" x14ac:dyDescent="0.2">
      <c r="A37" s="82" t="str">
        <f>IF(OR(
AND(I22=FALSE,J22=FALSE),AND(I22=TRUE,J22=TRUE),
AND(I23=FALSE,J23=FALSE),AND(I23=TRUE,J23=TRUE)),"- Veuillez vérifier et cocher les cases ci-dessus concernant votre mode de facturation","")</f>
        <v>- Veuillez vérifier et cocher les cases ci-dessus concernant votre mode de facturation</v>
      </c>
      <c r="B37" s="83"/>
      <c r="C37" s="84"/>
      <c r="D37" s="83"/>
      <c r="E37" s="102"/>
      <c r="F37" s="83"/>
      <c r="G37" s="83"/>
      <c r="H37" s="85"/>
      <c r="I37" s="64"/>
      <c r="J37" s="64"/>
      <c r="K37" s="64"/>
      <c r="L37" s="64"/>
      <c r="M37" s="64"/>
      <c r="N37" s="43"/>
    </row>
    <row r="38" spans="1:22" ht="29.25" customHeight="1" x14ac:dyDescent="0.2">
      <c r="A38" s="86" t="str">
        <f>IF(COUNTIF(I42:I46,TRUE)=5,"","- Veuillez cochez les cases figurant au bas de la page avant signature pour attester de votre conformité avec les bases légales")</f>
        <v>- Veuillez cochez les cases figurant au bas de la page avant signature pour attester de votre conformité avec les bases légales</v>
      </c>
      <c r="B38" s="87"/>
      <c r="C38" s="88"/>
      <c r="D38" s="87"/>
      <c r="E38" s="103"/>
      <c r="F38" s="87"/>
      <c r="G38" s="87"/>
      <c r="H38" s="89"/>
      <c r="I38" s="64"/>
      <c r="J38" s="64"/>
      <c r="K38" s="64"/>
      <c r="L38" s="64"/>
      <c r="M38" s="64"/>
      <c r="N38" s="43"/>
    </row>
    <row r="39" spans="1:22" ht="36.75" customHeight="1" x14ac:dyDescent="0.2">
      <c r="A39" s="17"/>
      <c r="B39" s="13"/>
      <c r="C39" s="13"/>
      <c r="D39" s="13"/>
      <c r="E39" s="100"/>
      <c r="F39" s="18"/>
      <c r="G39" s="18"/>
      <c r="H39" s="14"/>
      <c r="I39" s="108"/>
      <c r="J39" s="12"/>
      <c r="K39" s="12"/>
      <c r="L39" s="12"/>
      <c r="M39" s="12"/>
      <c r="N39" s="43"/>
    </row>
    <row r="40" spans="1:22" ht="42.75" customHeight="1" x14ac:dyDescent="0.2">
      <c r="A40" s="183" t="s">
        <v>50</v>
      </c>
      <c r="B40" s="183"/>
      <c r="C40" s="183"/>
      <c r="D40" s="183"/>
      <c r="E40" s="183"/>
      <c r="F40" s="183"/>
      <c r="G40" s="18"/>
      <c r="H40" s="14"/>
      <c r="I40" s="108"/>
      <c r="J40" s="12"/>
      <c r="K40" s="12"/>
      <c r="L40" s="12"/>
      <c r="M40" s="12"/>
    </row>
    <row r="41" spans="1:22" ht="46.5" customHeight="1" x14ac:dyDescent="0.2">
      <c r="A41" s="195" t="s">
        <v>45</v>
      </c>
      <c r="B41" s="187"/>
      <c r="C41" s="187"/>
      <c r="D41" s="187"/>
      <c r="E41" s="187"/>
      <c r="F41" s="187"/>
      <c r="G41" s="187"/>
      <c r="H41" s="2"/>
      <c r="I41" s="109" t="s">
        <v>38</v>
      </c>
      <c r="J41" s="20"/>
      <c r="K41" s="12"/>
      <c r="L41" s="12"/>
      <c r="M41" s="43"/>
    </row>
    <row r="42" spans="1:22" s="2" customFormat="1" ht="27" customHeight="1" x14ac:dyDescent="0.2">
      <c r="A42" s="127"/>
      <c r="B42" s="128" t="s">
        <v>42</v>
      </c>
      <c r="C42" s="128"/>
      <c r="D42" s="128"/>
      <c r="E42" s="124"/>
      <c r="F42" s="128"/>
      <c r="G42" s="128"/>
      <c r="H42" s="43"/>
      <c r="I42" s="129" t="b">
        <v>0</v>
      </c>
      <c r="J42" s="43"/>
      <c r="K42" s="43"/>
      <c r="L42" s="43"/>
      <c r="M42" s="43"/>
      <c r="N42" s="43"/>
      <c r="O42" s="43"/>
      <c r="P42" s="43"/>
      <c r="Q42" s="43"/>
      <c r="R42" s="43"/>
      <c r="S42" s="43"/>
      <c r="T42" s="43"/>
      <c r="U42" s="43"/>
    </row>
    <row r="43" spans="1:22" s="2" customFormat="1" ht="27" customHeight="1" x14ac:dyDescent="0.2">
      <c r="A43" s="127"/>
      <c r="B43" s="196" t="s">
        <v>57</v>
      </c>
      <c r="C43" s="196"/>
      <c r="D43" s="196"/>
      <c r="E43" s="196"/>
      <c r="F43" s="196"/>
      <c r="G43" s="197"/>
      <c r="H43" s="43"/>
      <c r="I43" s="130" t="b">
        <v>0</v>
      </c>
      <c r="J43" s="43"/>
      <c r="K43" s="43"/>
      <c r="L43" s="43"/>
      <c r="M43" s="43"/>
      <c r="N43" s="43"/>
      <c r="O43" s="43"/>
      <c r="P43" s="43"/>
      <c r="Q43" s="43"/>
      <c r="R43" s="43"/>
      <c r="S43" s="43"/>
      <c r="T43" s="43"/>
      <c r="U43" s="43"/>
    </row>
    <row r="44" spans="1:22" s="2" customFormat="1" ht="42" customHeight="1" x14ac:dyDescent="0.2">
      <c r="A44" s="131"/>
      <c r="B44" s="187" t="s">
        <v>77</v>
      </c>
      <c r="C44" s="187"/>
      <c r="D44" s="187"/>
      <c r="E44" s="187"/>
      <c r="F44" s="187"/>
      <c r="G44" s="187"/>
      <c r="H44" s="187"/>
      <c r="I44" s="148" t="b">
        <v>0</v>
      </c>
      <c r="J44" s="43"/>
      <c r="K44" s="43"/>
      <c r="L44" s="43"/>
      <c r="M44" s="43"/>
      <c r="N44" s="43"/>
      <c r="O44" s="43"/>
      <c r="P44" s="43"/>
      <c r="Q44" s="43"/>
      <c r="R44" s="43"/>
      <c r="S44" s="43"/>
      <c r="T44" s="43"/>
      <c r="U44" s="43"/>
    </row>
    <row r="45" spans="1:22" s="2" customFormat="1" ht="27" customHeight="1" x14ac:dyDescent="0.2">
      <c r="A45" s="131"/>
      <c r="B45" s="128" t="s">
        <v>43</v>
      </c>
      <c r="C45" s="128"/>
      <c r="D45" s="128"/>
      <c r="E45" s="124"/>
      <c r="F45" s="128"/>
      <c r="G45" s="128"/>
      <c r="H45" s="43"/>
      <c r="I45" s="130" t="b">
        <v>0</v>
      </c>
      <c r="J45" s="43"/>
      <c r="K45" s="43"/>
      <c r="L45" s="43"/>
      <c r="M45" s="43"/>
      <c r="N45" s="43"/>
      <c r="O45" s="43"/>
      <c r="P45" s="43"/>
      <c r="Q45" s="43"/>
      <c r="R45" s="43"/>
      <c r="S45" s="43"/>
      <c r="T45" s="43"/>
      <c r="U45" s="43"/>
    </row>
    <row r="46" spans="1:22" s="2" customFormat="1" ht="27" customHeight="1" x14ac:dyDescent="0.2">
      <c r="A46" s="131"/>
      <c r="B46" s="128" t="s">
        <v>44</v>
      </c>
      <c r="C46" s="128"/>
      <c r="D46" s="128"/>
      <c r="E46" s="124"/>
      <c r="F46" s="128"/>
      <c r="G46" s="128"/>
      <c r="H46" s="43"/>
      <c r="I46" s="132" t="b">
        <v>0</v>
      </c>
      <c r="J46" s="43"/>
      <c r="K46" s="43"/>
      <c r="L46" s="43"/>
      <c r="M46" s="43"/>
      <c r="N46" s="43"/>
      <c r="O46" s="43"/>
      <c r="P46" s="43"/>
      <c r="Q46" s="43"/>
      <c r="R46" s="43"/>
      <c r="S46" s="43"/>
      <c r="T46" s="43"/>
      <c r="U46" s="43"/>
    </row>
    <row r="47" spans="1:22" ht="13.5" thickBot="1" x14ac:dyDescent="0.25">
      <c r="A47" s="8"/>
      <c r="C47" s="8"/>
      <c r="D47" s="8"/>
      <c r="F47" s="8"/>
      <c r="G47" s="8"/>
      <c r="H47" s="12"/>
    </row>
    <row r="48" spans="1:22" ht="277.5" customHeight="1" thickTop="1" thickBot="1" x14ac:dyDescent="0.25">
      <c r="A48" s="3"/>
      <c r="B48" s="191" t="s">
        <v>79</v>
      </c>
      <c r="C48" s="192"/>
      <c r="D48" s="192"/>
      <c r="E48" s="192"/>
      <c r="F48" s="192"/>
      <c r="G48" s="193"/>
    </row>
    <row r="49" spans="1:8" ht="13.5" thickTop="1" x14ac:dyDescent="0.2"/>
    <row r="50" spans="1:8" ht="29.25" customHeight="1" x14ac:dyDescent="0.2">
      <c r="A50" s="63" t="s">
        <v>80</v>
      </c>
      <c r="B50" s="165"/>
      <c r="C50" s="166"/>
      <c r="F50" s="63" t="s">
        <v>78</v>
      </c>
      <c r="G50" s="67"/>
      <c r="H50" s="68"/>
    </row>
    <row r="51" spans="1:8" ht="29.25" customHeight="1" x14ac:dyDescent="0.2">
      <c r="G51" s="69"/>
      <c r="H51" s="70"/>
    </row>
    <row r="52" spans="1:8" ht="29.25" customHeight="1" x14ac:dyDescent="0.2">
      <c r="G52" s="71"/>
      <c r="H52" s="72"/>
    </row>
  </sheetData>
  <sheetProtection password="DC07" sheet="1" objects="1" scenarios="1"/>
  <mergeCells count="17">
    <mergeCell ref="A5:H5"/>
    <mergeCell ref="B48:G48"/>
    <mergeCell ref="A20:H20"/>
    <mergeCell ref="A41:G41"/>
    <mergeCell ref="B43:G43"/>
    <mergeCell ref="A35:F35"/>
    <mergeCell ref="B14:E14"/>
    <mergeCell ref="F27:F29"/>
    <mergeCell ref="B50:C50"/>
    <mergeCell ref="B11:D11"/>
    <mergeCell ref="B26:C26"/>
    <mergeCell ref="B12:E12"/>
    <mergeCell ref="B18:E18"/>
    <mergeCell ref="B15:E17"/>
    <mergeCell ref="A40:F40"/>
    <mergeCell ref="B13:E13"/>
    <mergeCell ref="B44:H44"/>
  </mergeCells>
  <conditionalFormatting sqref="H22">
    <cfRule type="expression" dxfId="71" priority="39">
      <formula>$F$22="Autre"</formula>
    </cfRule>
  </conditionalFormatting>
  <conditionalFormatting sqref="A20:H20">
    <cfRule type="containsText" dxfId="70" priority="38" operator="containsText" text="Attention">
      <formula>NOT(ISERROR(SEARCH("Attention",A20)))</formula>
    </cfRule>
  </conditionalFormatting>
  <printOptions horizontalCentered="1"/>
  <pageMargins left="0.23622047244094491" right="0.23622047244094491" top="0.74803149606299213" bottom="0.74803149606299213" header="0.31496062992125984" footer="0.31496062992125984"/>
  <pageSetup paperSize="9" scale="44" orientation="portrait" r:id="rId1"/>
  <headerFooter scaleWithDoc="0">
    <oddHeader>&amp;LDGS&amp;CDécompte des heures de prestations LAMal&amp;R&amp;D</oddHeader>
    <oddFooter>&amp;L&amp;F&amp;R&amp;P/&amp;N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3</xdr:col>
                    <xdr:colOff>9525</xdr:colOff>
                    <xdr:row>21</xdr:row>
                    <xdr:rowOff>19050</xdr:rowOff>
                  </from>
                  <to>
                    <xdr:col>3</xdr:col>
                    <xdr:colOff>428625</xdr:colOff>
                    <xdr:row>22</xdr:row>
                    <xdr:rowOff>19050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3</xdr:col>
                    <xdr:colOff>581025</xdr:colOff>
                    <xdr:row>21</xdr:row>
                    <xdr:rowOff>19050</xdr:rowOff>
                  </from>
                  <to>
                    <xdr:col>3</xdr:col>
                    <xdr:colOff>1009650</xdr:colOff>
                    <xdr:row>22</xdr:row>
                    <xdr:rowOff>19050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3</xdr:col>
                    <xdr:colOff>9525</xdr:colOff>
                    <xdr:row>22</xdr:row>
                    <xdr:rowOff>19050</xdr:rowOff>
                  </from>
                  <to>
                    <xdr:col>3</xdr:col>
                    <xdr:colOff>428625</xdr:colOff>
                    <xdr:row>23</xdr:row>
                    <xdr:rowOff>9525</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3</xdr:col>
                    <xdr:colOff>581025</xdr:colOff>
                    <xdr:row>22</xdr:row>
                    <xdr:rowOff>19050</xdr:rowOff>
                  </from>
                  <to>
                    <xdr:col>3</xdr:col>
                    <xdr:colOff>1009650</xdr:colOff>
                    <xdr:row>23</xdr:row>
                    <xdr:rowOff>9525</xdr:rowOff>
                  </to>
                </anchor>
              </controlPr>
            </control>
          </mc:Choice>
        </mc:AlternateContent>
        <mc:AlternateContent xmlns:mc="http://schemas.openxmlformats.org/markup-compatibility/2006">
          <mc:Choice Requires="x14">
            <control shapeId="1034" r:id="rId8" name="Check Box 10">
              <controlPr locked="0" defaultSize="0" autoFill="0" autoLine="0" autoPict="0">
                <anchor moveWithCells="1">
                  <from>
                    <xdr:col>0</xdr:col>
                    <xdr:colOff>619125</xdr:colOff>
                    <xdr:row>41</xdr:row>
                    <xdr:rowOff>47625</xdr:rowOff>
                  </from>
                  <to>
                    <xdr:col>0</xdr:col>
                    <xdr:colOff>1028700</xdr:colOff>
                    <xdr:row>41</xdr:row>
                    <xdr:rowOff>257175</xdr:rowOff>
                  </to>
                </anchor>
              </controlPr>
            </control>
          </mc:Choice>
        </mc:AlternateContent>
        <mc:AlternateContent xmlns:mc="http://schemas.openxmlformats.org/markup-compatibility/2006">
          <mc:Choice Requires="x14">
            <control shapeId="1036" r:id="rId9" name="Check Box 12">
              <controlPr locked="0" defaultSize="0" autoFill="0" autoLine="0" autoPict="0">
                <anchor moveWithCells="1">
                  <from>
                    <xdr:col>0</xdr:col>
                    <xdr:colOff>619125</xdr:colOff>
                    <xdr:row>42</xdr:row>
                    <xdr:rowOff>76200</xdr:rowOff>
                  </from>
                  <to>
                    <xdr:col>0</xdr:col>
                    <xdr:colOff>1028700</xdr:colOff>
                    <xdr:row>42</xdr:row>
                    <xdr:rowOff>285750</xdr:rowOff>
                  </to>
                </anchor>
              </controlPr>
            </control>
          </mc:Choice>
        </mc:AlternateContent>
        <mc:AlternateContent xmlns:mc="http://schemas.openxmlformats.org/markup-compatibility/2006">
          <mc:Choice Requires="x14">
            <control shapeId="1042" r:id="rId10" name="Check Box 18">
              <controlPr locked="0" defaultSize="0" autoFill="0" autoLine="0" autoPict="0">
                <anchor moveWithCells="1">
                  <from>
                    <xdr:col>0</xdr:col>
                    <xdr:colOff>619125</xdr:colOff>
                    <xdr:row>44</xdr:row>
                    <xdr:rowOff>28575</xdr:rowOff>
                  </from>
                  <to>
                    <xdr:col>0</xdr:col>
                    <xdr:colOff>1028700</xdr:colOff>
                    <xdr:row>44</xdr:row>
                    <xdr:rowOff>238125</xdr:rowOff>
                  </to>
                </anchor>
              </controlPr>
            </control>
          </mc:Choice>
        </mc:AlternateContent>
        <mc:AlternateContent xmlns:mc="http://schemas.openxmlformats.org/markup-compatibility/2006">
          <mc:Choice Requires="x14">
            <control shapeId="1044" r:id="rId11" name="Check Box 20">
              <controlPr locked="0" defaultSize="0" autoFill="0" autoLine="0" autoPict="0">
                <anchor moveWithCells="1">
                  <from>
                    <xdr:col>0</xdr:col>
                    <xdr:colOff>619125</xdr:colOff>
                    <xdr:row>43</xdr:row>
                    <xdr:rowOff>133350</xdr:rowOff>
                  </from>
                  <to>
                    <xdr:col>0</xdr:col>
                    <xdr:colOff>1028700</xdr:colOff>
                    <xdr:row>43</xdr:row>
                    <xdr:rowOff>342900</xdr:rowOff>
                  </to>
                </anchor>
              </controlPr>
            </control>
          </mc:Choice>
        </mc:AlternateContent>
        <mc:AlternateContent xmlns:mc="http://schemas.openxmlformats.org/markup-compatibility/2006">
          <mc:Choice Requires="x14">
            <control shapeId="1052" r:id="rId12" name="Check Box 28">
              <controlPr locked="0" defaultSize="0" autoFill="0" autoLine="0" autoPict="0">
                <anchor moveWithCells="1">
                  <from>
                    <xdr:col>0</xdr:col>
                    <xdr:colOff>619125</xdr:colOff>
                    <xdr:row>45</xdr:row>
                    <xdr:rowOff>28575</xdr:rowOff>
                  </from>
                  <to>
                    <xdr:col>0</xdr:col>
                    <xdr:colOff>1028700</xdr:colOff>
                    <xdr:row>45</xdr:row>
                    <xdr:rowOff>238125</xdr:rowOff>
                  </to>
                </anchor>
              </controlPr>
            </control>
          </mc:Choice>
        </mc:AlternateContent>
      </controls>
    </mc:Choice>
  </mc:AlternateContent>
  <tableParts count="1">
    <tablePart r:id="rId13"/>
  </tableParts>
  <extLst>
    <ext xmlns:x14="http://schemas.microsoft.com/office/spreadsheetml/2009/9/main" uri="{CCE6A557-97BC-4b89-ADB6-D9C93CAAB3DF}">
      <x14:dataValidations xmlns:xm="http://schemas.microsoft.com/office/excel/2006/main" xWindow="1477" yWindow="563" count="3">
        <x14:dataValidation type="list" allowBlank="1" showInputMessage="1" showErrorMessage="1">
          <x14:formula1>
            <xm:f>Paramètres!$C$2:$C$5</xm:f>
          </x14:formula1>
          <xm:sqref>B8</xm:sqref>
        </x14:dataValidation>
        <x14:dataValidation type="list" allowBlank="1" showInputMessage="1" showErrorMessage="1">
          <x14:formula1>
            <xm:f>Paramètres!$A$2:$A$13</xm:f>
          </x14:formula1>
          <xm:sqref>B7</xm:sqref>
        </x14:dataValidation>
        <x14:dataValidation type="list" allowBlank="1" showInputMessage="1" showErrorMessage="1" error="Veuillez sélectionner une valeur dans la liste déroulante.">
          <x14:formula1>
            <xm:f>Paramètres!$D$2:$D$4</xm:f>
          </x14:formula1>
          <xm:sqref>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200"/>
  <sheetViews>
    <sheetView view="pageBreakPreview" zoomScale="60" zoomScaleNormal="70" workbookViewId="0">
      <selection activeCell="V3" sqref="V3"/>
    </sheetView>
  </sheetViews>
  <sheetFormatPr baseColWidth="10" defaultRowHeight="12.75" x14ac:dyDescent="0.2"/>
  <cols>
    <col min="1" max="1" width="23.140625" customWidth="1"/>
    <col min="2" max="4" width="17.5703125" customWidth="1"/>
    <col min="5" max="5" width="18.140625" customWidth="1"/>
    <col min="6" max="6" width="35" customWidth="1"/>
    <col min="7" max="7" width="65.7109375" customWidth="1"/>
    <col min="8" max="8" width="20" hidden="1" customWidth="1"/>
    <col min="9" max="9" width="23.5703125" hidden="1" customWidth="1"/>
    <col min="10" max="14" width="17.5703125" hidden="1" customWidth="1"/>
    <col min="15" max="16" width="11.42578125" hidden="1" customWidth="1"/>
    <col min="17" max="17" width="0" hidden="1" customWidth="1"/>
  </cols>
  <sheetData>
    <row r="1" spans="1:15" ht="150.75" customHeight="1" thickBot="1" x14ac:dyDescent="0.25">
      <c r="A1" s="208" t="s">
        <v>86</v>
      </c>
      <c r="B1" s="209"/>
      <c r="C1" s="209"/>
      <c r="D1" s="209"/>
      <c r="E1" s="209"/>
      <c r="F1" s="209"/>
      <c r="G1" s="210"/>
      <c r="H1" s="138"/>
      <c r="I1" s="138"/>
    </row>
    <row r="2" spans="1:15" ht="105" customHeight="1" x14ac:dyDescent="0.2">
      <c r="A2" s="207" t="s">
        <v>89</v>
      </c>
      <c r="B2" s="206"/>
      <c r="C2" s="204" t="s">
        <v>52</v>
      </c>
      <c r="D2" s="205"/>
      <c r="E2" s="206"/>
      <c r="F2" s="160" t="s">
        <v>87</v>
      </c>
      <c r="G2" s="160" t="s">
        <v>88</v>
      </c>
      <c r="H2" s="146"/>
      <c r="I2" s="147"/>
      <c r="J2" s="137"/>
      <c r="K2" s="137"/>
      <c r="L2" s="137"/>
      <c r="M2" s="137"/>
      <c r="N2" s="137"/>
      <c r="O2" s="137"/>
    </row>
    <row r="3" spans="1:15" ht="68.25" customHeight="1" x14ac:dyDescent="0.2">
      <c r="A3" s="149" t="s">
        <v>72</v>
      </c>
      <c r="B3" s="150" t="s">
        <v>73</v>
      </c>
      <c r="C3" s="161" t="s">
        <v>22</v>
      </c>
      <c r="D3" s="162" t="s">
        <v>23</v>
      </c>
      <c r="E3" s="163" t="s">
        <v>24</v>
      </c>
      <c r="F3" s="151" t="s">
        <v>59</v>
      </c>
      <c r="G3" s="164" t="s">
        <v>26</v>
      </c>
      <c r="H3" s="64" t="s">
        <v>30</v>
      </c>
      <c r="I3" s="133" t="s">
        <v>58</v>
      </c>
      <c r="J3" s="112" t="s">
        <v>64</v>
      </c>
      <c r="K3" s="64" t="s">
        <v>27</v>
      </c>
      <c r="L3" s="64" t="s">
        <v>28</v>
      </c>
      <c r="M3" s="64" t="s">
        <v>29</v>
      </c>
      <c r="N3" s="65" t="s">
        <v>32</v>
      </c>
    </row>
    <row r="4" spans="1:15" x14ac:dyDescent="0.2">
      <c r="A4" s="152"/>
      <c r="B4" s="153"/>
      <c r="C4" s="154"/>
      <c r="D4" s="154"/>
      <c r="E4" s="155"/>
      <c r="F4" s="156"/>
      <c r="G4" s="135" t="str">
        <f>DECOMPTE[[#This Row],[controle_1]]</f>
        <v>-</v>
      </c>
      <c r="H4" s="117"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 s="134">
        <f>IF(DECOMPTE[[#This Row],[controle_1]]="-",DECOMPTE[[#This Row],[Nb jours facturés au patient]]*Part_patient,0)</f>
        <v>0</v>
      </c>
      <c r="J4" s="118">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 s="20">
        <f>Décompte!$D$8</f>
        <v>43466</v>
      </c>
      <c r="L4" s="12">
        <f>Décompte!$B$12</f>
        <v>0</v>
      </c>
      <c r="M4" s="12">
        <f>Décompte!$B$18</f>
        <v>0</v>
      </c>
      <c r="N4" s="15" t="str">
        <f>Décompte!$E$11</f>
        <v>INF</v>
      </c>
    </row>
    <row r="5" spans="1:15" x14ac:dyDescent="0.2">
      <c r="A5" s="152"/>
      <c r="B5" s="153"/>
      <c r="C5" s="157"/>
      <c r="D5" s="157"/>
      <c r="E5" s="158"/>
      <c r="F5" s="159"/>
      <c r="G5" s="135" t="str">
        <f>DECOMPTE[[#This Row],[controle_1]]</f>
        <v>-</v>
      </c>
      <c r="H5" s="117"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 s="134">
        <f>IF(DECOMPTE[[#This Row],[controle_1]]="-",DECOMPTE[[#This Row],[Nb jours facturés au patient]]*Part_patient,0)</f>
        <v>0</v>
      </c>
      <c r="J5" s="118">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 s="20">
        <f>Décompte!$D$8</f>
        <v>43466</v>
      </c>
      <c r="L5" s="12">
        <f>Décompte!$B$12</f>
        <v>0</v>
      </c>
      <c r="M5" s="12">
        <f>Décompte!$B$18</f>
        <v>0</v>
      </c>
      <c r="N5" s="15" t="str">
        <f>Décompte!$E$11</f>
        <v>INF</v>
      </c>
    </row>
    <row r="6" spans="1:15" x14ac:dyDescent="0.2">
      <c r="A6" s="152"/>
      <c r="B6" s="153"/>
      <c r="C6" s="157"/>
      <c r="D6" s="157"/>
      <c r="E6" s="158"/>
      <c r="F6" s="159"/>
      <c r="G6" s="136" t="str">
        <f>DECOMPTE[[#This Row],[controle_1]]</f>
        <v>-</v>
      </c>
      <c r="H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 s="134">
        <f>IF(DECOMPTE[[#This Row],[controle_1]]="-",DECOMPTE[[#This Row],[Nb jours facturés au patient]]*Part_patient,0)</f>
        <v>0</v>
      </c>
      <c r="J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 s="119">
        <f>Décompte!$D$8</f>
        <v>43466</v>
      </c>
      <c r="L6" s="16">
        <f>Décompte!$B$12</f>
        <v>0</v>
      </c>
      <c r="M6" s="16">
        <f>Décompte!$B$18</f>
        <v>0</v>
      </c>
      <c r="N6" s="15" t="str">
        <f>Décompte!$E$11</f>
        <v>INF</v>
      </c>
    </row>
    <row r="7" spans="1:15" x14ac:dyDescent="0.2">
      <c r="A7" s="152"/>
      <c r="B7" s="153"/>
      <c r="C7" s="157"/>
      <c r="D7" s="157"/>
      <c r="E7" s="158"/>
      <c r="F7" s="159"/>
      <c r="G7" s="136" t="str">
        <f>DECOMPTE[[#This Row],[controle_1]]</f>
        <v>-</v>
      </c>
      <c r="H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 s="134">
        <f>IF(DECOMPTE[[#This Row],[controle_1]]="-",DECOMPTE[[#This Row],[Nb jours facturés au patient]]*Part_patient,0)</f>
        <v>0</v>
      </c>
      <c r="J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 s="119">
        <f>Décompte!$D$8</f>
        <v>43466</v>
      </c>
      <c r="L7" s="16">
        <f>Décompte!$B$12</f>
        <v>0</v>
      </c>
      <c r="M7" s="16">
        <f>Décompte!$B$18</f>
        <v>0</v>
      </c>
      <c r="N7" s="15" t="str">
        <f>Décompte!$E$11</f>
        <v>INF</v>
      </c>
    </row>
    <row r="8" spans="1:15" x14ac:dyDescent="0.2">
      <c r="A8" s="152"/>
      <c r="B8" s="153"/>
      <c r="C8" s="157"/>
      <c r="D8" s="157"/>
      <c r="E8" s="158"/>
      <c r="F8" s="159"/>
      <c r="G8" s="136" t="str">
        <f>DECOMPTE[[#This Row],[controle_1]]</f>
        <v>-</v>
      </c>
      <c r="H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 s="134">
        <f>IF(DECOMPTE[[#This Row],[controle_1]]="-",DECOMPTE[[#This Row],[Nb jours facturés au patient]]*Part_patient,0)</f>
        <v>0</v>
      </c>
      <c r="J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 s="119">
        <f>Décompte!$D$8</f>
        <v>43466</v>
      </c>
      <c r="L8" s="16">
        <f>Décompte!$B$12</f>
        <v>0</v>
      </c>
      <c r="M8" s="16">
        <f>Décompte!$B$18</f>
        <v>0</v>
      </c>
      <c r="N8" s="15" t="str">
        <f>Décompte!$E$11</f>
        <v>INF</v>
      </c>
    </row>
    <row r="9" spans="1:15" x14ac:dyDescent="0.2">
      <c r="A9" s="152"/>
      <c r="B9" s="153"/>
      <c r="C9" s="157"/>
      <c r="D9" s="157"/>
      <c r="E9" s="158"/>
      <c r="F9" s="159"/>
      <c r="G9" s="136" t="str">
        <f>DECOMPTE[[#This Row],[controle_1]]</f>
        <v>-</v>
      </c>
      <c r="H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 s="134">
        <f>IF(DECOMPTE[[#This Row],[controle_1]]="-",DECOMPTE[[#This Row],[Nb jours facturés au patient]]*Part_patient,0)</f>
        <v>0</v>
      </c>
      <c r="J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 s="119">
        <f>Décompte!$D$8</f>
        <v>43466</v>
      </c>
      <c r="L9" s="16">
        <f>Décompte!$B$12</f>
        <v>0</v>
      </c>
      <c r="M9" s="16">
        <f>Décompte!$B$18</f>
        <v>0</v>
      </c>
      <c r="N9" s="15" t="str">
        <f>Décompte!$E$11</f>
        <v>INF</v>
      </c>
    </row>
    <row r="10" spans="1:15" x14ac:dyDescent="0.2">
      <c r="A10" s="152"/>
      <c r="B10" s="153"/>
      <c r="C10" s="157"/>
      <c r="D10" s="157"/>
      <c r="E10" s="158"/>
      <c r="F10" s="159"/>
      <c r="G10" s="136" t="str">
        <f>DECOMPTE[[#This Row],[controle_1]]</f>
        <v>-</v>
      </c>
      <c r="H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 s="134">
        <f>IF(DECOMPTE[[#This Row],[controle_1]]="-",DECOMPTE[[#This Row],[Nb jours facturés au patient]]*Part_patient,0)</f>
        <v>0</v>
      </c>
      <c r="J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 s="119">
        <f>Décompte!$D$8</f>
        <v>43466</v>
      </c>
      <c r="L10" s="16">
        <f>Décompte!$B$12</f>
        <v>0</v>
      </c>
      <c r="M10" s="16">
        <f>Décompte!$B$18</f>
        <v>0</v>
      </c>
      <c r="N10" s="15" t="str">
        <f>Décompte!$E$11</f>
        <v>INF</v>
      </c>
    </row>
    <row r="11" spans="1:15" x14ac:dyDescent="0.2">
      <c r="A11" s="152"/>
      <c r="B11" s="153"/>
      <c r="C11" s="157"/>
      <c r="D11" s="157"/>
      <c r="E11" s="158"/>
      <c r="F11" s="159"/>
      <c r="G11" s="136" t="str">
        <f>DECOMPTE[[#This Row],[controle_1]]</f>
        <v>-</v>
      </c>
      <c r="H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 s="134">
        <f>IF(DECOMPTE[[#This Row],[controle_1]]="-",DECOMPTE[[#This Row],[Nb jours facturés au patient]]*Part_patient,0)</f>
        <v>0</v>
      </c>
      <c r="J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 s="119">
        <f>Décompte!$D$8</f>
        <v>43466</v>
      </c>
      <c r="L11" s="16">
        <f>Décompte!$B$12</f>
        <v>0</v>
      </c>
      <c r="M11" s="16">
        <f>Décompte!$B$18</f>
        <v>0</v>
      </c>
      <c r="N11" s="15" t="str">
        <f>Décompte!$E$11</f>
        <v>INF</v>
      </c>
    </row>
    <row r="12" spans="1:15" x14ac:dyDescent="0.2">
      <c r="A12" s="152"/>
      <c r="B12" s="153"/>
      <c r="C12" s="157"/>
      <c r="D12" s="157"/>
      <c r="E12" s="158"/>
      <c r="F12" s="159"/>
      <c r="G12" s="136" t="str">
        <f>DECOMPTE[[#This Row],[controle_1]]</f>
        <v>-</v>
      </c>
      <c r="H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 s="134">
        <f>IF(DECOMPTE[[#This Row],[controle_1]]="-",DECOMPTE[[#This Row],[Nb jours facturés au patient]]*Part_patient,0)</f>
        <v>0</v>
      </c>
      <c r="J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 s="119">
        <f>Décompte!$D$8</f>
        <v>43466</v>
      </c>
      <c r="L12" s="16">
        <f>Décompte!$B$12</f>
        <v>0</v>
      </c>
      <c r="M12" s="16">
        <f>Décompte!$B$18</f>
        <v>0</v>
      </c>
      <c r="N12" s="15" t="str">
        <f>Décompte!$E$11</f>
        <v>INF</v>
      </c>
    </row>
    <row r="13" spans="1:15" x14ac:dyDescent="0.2">
      <c r="A13" s="152"/>
      <c r="B13" s="153"/>
      <c r="C13" s="157"/>
      <c r="D13" s="157"/>
      <c r="E13" s="158"/>
      <c r="F13" s="159"/>
      <c r="G13" s="136" t="str">
        <f>DECOMPTE[[#This Row],[controle_1]]</f>
        <v>-</v>
      </c>
      <c r="H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 s="134">
        <f>IF(DECOMPTE[[#This Row],[controle_1]]="-",DECOMPTE[[#This Row],[Nb jours facturés au patient]]*Part_patient,0)</f>
        <v>0</v>
      </c>
      <c r="J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 s="119">
        <f>Décompte!$D$8</f>
        <v>43466</v>
      </c>
      <c r="L13" s="16">
        <f>Décompte!$B$12</f>
        <v>0</v>
      </c>
      <c r="M13" s="16">
        <f>Décompte!$B$18</f>
        <v>0</v>
      </c>
      <c r="N13" s="15" t="str">
        <f>Décompte!$E$11</f>
        <v>INF</v>
      </c>
    </row>
    <row r="14" spans="1:15" x14ac:dyDescent="0.2">
      <c r="A14" s="152"/>
      <c r="B14" s="153"/>
      <c r="C14" s="157"/>
      <c r="D14" s="157"/>
      <c r="E14" s="158"/>
      <c r="F14" s="159"/>
      <c r="G14" s="136" t="str">
        <f>DECOMPTE[[#This Row],[controle_1]]</f>
        <v>-</v>
      </c>
      <c r="H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 s="134">
        <f>IF(DECOMPTE[[#This Row],[controle_1]]="-",DECOMPTE[[#This Row],[Nb jours facturés au patient]]*Part_patient,0)</f>
        <v>0</v>
      </c>
      <c r="J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 s="119">
        <f>Décompte!$D$8</f>
        <v>43466</v>
      </c>
      <c r="L14" s="16">
        <f>Décompte!$B$12</f>
        <v>0</v>
      </c>
      <c r="M14" s="16">
        <f>Décompte!$B$18</f>
        <v>0</v>
      </c>
      <c r="N14" s="15" t="str">
        <f>Décompte!$E$11</f>
        <v>INF</v>
      </c>
    </row>
    <row r="15" spans="1:15" x14ac:dyDescent="0.2">
      <c r="A15" s="152"/>
      <c r="B15" s="153"/>
      <c r="C15" s="157"/>
      <c r="D15" s="157"/>
      <c r="E15" s="158"/>
      <c r="F15" s="159"/>
      <c r="G15" s="136" t="str">
        <f>DECOMPTE[[#This Row],[controle_1]]</f>
        <v>-</v>
      </c>
      <c r="H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 s="134">
        <f>IF(DECOMPTE[[#This Row],[controle_1]]="-",DECOMPTE[[#This Row],[Nb jours facturés au patient]]*Part_patient,0)</f>
        <v>0</v>
      </c>
      <c r="J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 s="119">
        <f>Décompte!$D$8</f>
        <v>43466</v>
      </c>
      <c r="L15" s="16">
        <f>Décompte!$B$12</f>
        <v>0</v>
      </c>
      <c r="M15" s="16">
        <f>Décompte!$B$18</f>
        <v>0</v>
      </c>
      <c r="N15" s="15" t="str">
        <f>Décompte!$E$11</f>
        <v>INF</v>
      </c>
    </row>
    <row r="16" spans="1:15" x14ac:dyDescent="0.2">
      <c r="A16" s="152"/>
      <c r="B16" s="153"/>
      <c r="C16" s="157"/>
      <c r="D16" s="157"/>
      <c r="E16" s="158"/>
      <c r="F16" s="159"/>
      <c r="G16" s="136" t="str">
        <f>DECOMPTE[[#This Row],[controle_1]]</f>
        <v>-</v>
      </c>
      <c r="H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 s="134">
        <f>IF(DECOMPTE[[#This Row],[controle_1]]="-",DECOMPTE[[#This Row],[Nb jours facturés au patient]]*Part_patient,0)</f>
        <v>0</v>
      </c>
      <c r="J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 s="119">
        <f>Décompte!$D$8</f>
        <v>43466</v>
      </c>
      <c r="L16" s="16">
        <f>Décompte!$B$12</f>
        <v>0</v>
      </c>
      <c r="M16" s="16">
        <f>Décompte!$B$18</f>
        <v>0</v>
      </c>
      <c r="N16" s="15" t="str">
        <f>Décompte!$E$11</f>
        <v>INF</v>
      </c>
    </row>
    <row r="17" spans="1:14" x14ac:dyDescent="0.2">
      <c r="A17" s="152"/>
      <c r="B17" s="153"/>
      <c r="C17" s="157"/>
      <c r="D17" s="157"/>
      <c r="E17" s="158"/>
      <c r="F17" s="159"/>
      <c r="G17" s="136" t="str">
        <f>DECOMPTE[[#This Row],[controle_1]]</f>
        <v>-</v>
      </c>
      <c r="H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 s="134">
        <f>IF(DECOMPTE[[#This Row],[controle_1]]="-",DECOMPTE[[#This Row],[Nb jours facturés au patient]]*Part_patient,0)</f>
        <v>0</v>
      </c>
      <c r="J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 s="119">
        <f>Décompte!$D$8</f>
        <v>43466</v>
      </c>
      <c r="L17" s="16">
        <f>Décompte!$B$12</f>
        <v>0</v>
      </c>
      <c r="M17" s="16">
        <f>Décompte!$B$18</f>
        <v>0</v>
      </c>
      <c r="N17" s="15" t="str">
        <f>Décompte!$E$11</f>
        <v>INF</v>
      </c>
    </row>
    <row r="18" spans="1:14" x14ac:dyDescent="0.2">
      <c r="A18" s="152"/>
      <c r="B18" s="153"/>
      <c r="C18" s="157"/>
      <c r="D18" s="157"/>
      <c r="E18" s="158"/>
      <c r="F18" s="159"/>
      <c r="G18" s="136" t="str">
        <f>DECOMPTE[[#This Row],[controle_1]]</f>
        <v>-</v>
      </c>
      <c r="H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 s="134">
        <f>IF(DECOMPTE[[#This Row],[controle_1]]="-",DECOMPTE[[#This Row],[Nb jours facturés au patient]]*Part_patient,0)</f>
        <v>0</v>
      </c>
      <c r="J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 s="119">
        <f>Décompte!$D$8</f>
        <v>43466</v>
      </c>
      <c r="L18" s="16">
        <f>Décompte!$B$12</f>
        <v>0</v>
      </c>
      <c r="M18" s="16">
        <f>Décompte!$B$18</f>
        <v>0</v>
      </c>
      <c r="N18" s="15" t="str">
        <f>Décompte!$E$11</f>
        <v>INF</v>
      </c>
    </row>
    <row r="19" spans="1:14" x14ac:dyDescent="0.2">
      <c r="A19" s="152"/>
      <c r="B19" s="153"/>
      <c r="C19" s="157"/>
      <c r="D19" s="157"/>
      <c r="E19" s="158"/>
      <c r="F19" s="159"/>
      <c r="G19" s="136" t="str">
        <f>DECOMPTE[[#This Row],[controle_1]]</f>
        <v>-</v>
      </c>
      <c r="H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 s="134">
        <f>IF(DECOMPTE[[#This Row],[controle_1]]="-",DECOMPTE[[#This Row],[Nb jours facturés au patient]]*Part_patient,0)</f>
        <v>0</v>
      </c>
      <c r="J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 s="119">
        <f>Décompte!$D$8</f>
        <v>43466</v>
      </c>
      <c r="L19" s="16">
        <f>Décompte!$B$12</f>
        <v>0</v>
      </c>
      <c r="M19" s="16">
        <f>Décompte!$B$18</f>
        <v>0</v>
      </c>
      <c r="N19" s="15" t="str">
        <f>Décompte!$E$11</f>
        <v>INF</v>
      </c>
    </row>
    <row r="20" spans="1:14" x14ac:dyDescent="0.2">
      <c r="A20" s="152"/>
      <c r="B20" s="153"/>
      <c r="C20" s="157"/>
      <c r="D20" s="157"/>
      <c r="E20" s="158"/>
      <c r="F20" s="159"/>
      <c r="G20" s="136" t="str">
        <f>DECOMPTE[[#This Row],[controle_1]]</f>
        <v>-</v>
      </c>
      <c r="H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 s="134">
        <f>IF(DECOMPTE[[#This Row],[controle_1]]="-",DECOMPTE[[#This Row],[Nb jours facturés au patient]]*Part_patient,0)</f>
        <v>0</v>
      </c>
      <c r="J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 s="119">
        <f>Décompte!$D$8</f>
        <v>43466</v>
      </c>
      <c r="L20" s="16">
        <f>Décompte!$B$12</f>
        <v>0</v>
      </c>
      <c r="M20" s="16">
        <f>Décompte!$B$18</f>
        <v>0</v>
      </c>
      <c r="N20" s="15" t="str">
        <f>Décompte!$E$11</f>
        <v>INF</v>
      </c>
    </row>
    <row r="21" spans="1:14" x14ac:dyDescent="0.2">
      <c r="A21" s="152"/>
      <c r="B21" s="153"/>
      <c r="C21" s="157"/>
      <c r="D21" s="157"/>
      <c r="E21" s="158"/>
      <c r="F21" s="159"/>
      <c r="G21" s="136" t="str">
        <f>DECOMPTE[[#This Row],[controle_1]]</f>
        <v>-</v>
      </c>
      <c r="H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 s="134">
        <f>IF(DECOMPTE[[#This Row],[controle_1]]="-",DECOMPTE[[#This Row],[Nb jours facturés au patient]]*Part_patient,0)</f>
        <v>0</v>
      </c>
      <c r="J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 s="119">
        <f>Décompte!$D$8</f>
        <v>43466</v>
      </c>
      <c r="L21" s="16">
        <f>Décompte!$B$12</f>
        <v>0</v>
      </c>
      <c r="M21" s="16">
        <f>Décompte!$B$18</f>
        <v>0</v>
      </c>
      <c r="N21" s="15" t="str">
        <f>Décompte!$E$11</f>
        <v>INF</v>
      </c>
    </row>
    <row r="22" spans="1:14" x14ac:dyDescent="0.2">
      <c r="A22" s="152"/>
      <c r="B22" s="153"/>
      <c r="C22" s="157"/>
      <c r="D22" s="157"/>
      <c r="E22" s="158"/>
      <c r="F22" s="159"/>
      <c r="G22" s="136" t="str">
        <f>DECOMPTE[[#This Row],[controle_1]]</f>
        <v>-</v>
      </c>
      <c r="H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 s="134">
        <f>IF(DECOMPTE[[#This Row],[controle_1]]="-",DECOMPTE[[#This Row],[Nb jours facturés au patient]]*Part_patient,0)</f>
        <v>0</v>
      </c>
      <c r="J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 s="119">
        <f>Décompte!$D$8</f>
        <v>43466</v>
      </c>
      <c r="L22" s="16">
        <f>Décompte!$B$12</f>
        <v>0</v>
      </c>
      <c r="M22" s="16">
        <f>Décompte!$B$18</f>
        <v>0</v>
      </c>
      <c r="N22" s="15" t="str">
        <f>Décompte!$E$11</f>
        <v>INF</v>
      </c>
    </row>
    <row r="23" spans="1:14" x14ac:dyDescent="0.2">
      <c r="A23" s="152"/>
      <c r="B23" s="153"/>
      <c r="C23" s="157"/>
      <c r="D23" s="157"/>
      <c r="E23" s="158"/>
      <c r="F23" s="159"/>
      <c r="G23" s="136" t="str">
        <f>DECOMPTE[[#This Row],[controle_1]]</f>
        <v>-</v>
      </c>
      <c r="H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 s="134">
        <f>IF(DECOMPTE[[#This Row],[controle_1]]="-",DECOMPTE[[#This Row],[Nb jours facturés au patient]]*Part_patient,0)</f>
        <v>0</v>
      </c>
      <c r="J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 s="119">
        <f>Décompte!$D$8</f>
        <v>43466</v>
      </c>
      <c r="L23" s="16">
        <f>Décompte!$B$12</f>
        <v>0</v>
      </c>
      <c r="M23" s="16">
        <f>Décompte!$B$18</f>
        <v>0</v>
      </c>
      <c r="N23" s="15" t="str">
        <f>Décompte!$E$11</f>
        <v>INF</v>
      </c>
    </row>
    <row r="24" spans="1:14" x14ac:dyDescent="0.2">
      <c r="A24" s="152"/>
      <c r="B24" s="153"/>
      <c r="C24" s="157"/>
      <c r="D24" s="157"/>
      <c r="E24" s="158"/>
      <c r="F24" s="159"/>
      <c r="G24" s="136" t="str">
        <f>DECOMPTE[[#This Row],[controle_1]]</f>
        <v>-</v>
      </c>
      <c r="H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 s="134">
        <f>IF(DECOMPTE[[#This Row],[controle_1]]="-",DECOMPTE[[#This Row],[Nb jours facturés au patient]]*Part_patient,0)</f>
        <v>0</v>
      </c>
      <c r="J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 s="119">
        <f>Décompte!$D$8</f>
        <v>43466</v>
      </c>
      <c r="L24" s="16">
        <f>Décompte!$B$12</f>
        <v>0</v>
      </c>
      <c r="M24" s="16">
        <f>Décompte!$B$18</f>
        <v>0</v>
      </c>
      <c r="N24" s="15" t="str">
        <f>Décompte!$E$11</f>
        <v>INF</v>
      </c>
    </row>
    <row r="25" spans="1:14" x14ac:dyDescent="0.2">
      <c r="A25" s="152"/>
      <c r="B25" s="153"/>
      <c r="C25" s="157"/>
      <c r="D25" s="157"/>
      <c r="E25" s="158"/>
      <c r="F25" s="159"/>
      <c r="G25" s="136" t="str">
        <f>DECOMPTE[[#This Row],[controle_1]]</f>
        <v>-</v>
      </c>
      <c r="H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 s="134">
        <f>IF(DECOMPTE[[#This Row],[controle_1]]="-",DECOMPTE[[#This Row],[Nb jours facturés au patient]]*Part_patient,0)</f>
        <v>0</v>
      </c>
      <c r="J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 s="119">
        <f>Décompte!$D$8</f>
        <v>43466</v>
      </c>
      <c r="L25" s="16">
        <f>Décompte!$B$12</f>
        <v>0</v>
      </c>
      <c r="M25" s="16">
        <f>Décompte!$B$18</f>
        <v>0</v>
      </c>
      <c r="N25" s="15" t="str">
        <f>Décompte!$E$11</f>
        <v>INF</v>
      </c>
    </row>
    <row r="26" spans="1:14" x14ac:dyDescent="0.2">
      <c r="A26" s="152"/>
      <c r="B26" s="153"/>
      <c r="C26" s="157"/>
      <c r="D26" s="157"/>
      <c r="E26" s="158"/>
      <c r="F26" s="159"/>
      <c r="G26" s="136" t="str">
        <f>DECOMPTE[[#This Row],[controle_1]]</f>
        <v>-</v>
      </c>
      <c r="H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 s="134">
        <f>IF(DECOMPTE[[#This Row],[controle_1]]="-",DECOMPTE[[#This Row],[Nb jours facturés au patient]]*Part_patient,0)</f>
        <v>0</v>
      </c>
      <c r="J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 s="119">
        <f>Décompte!$D$8</f>
        <v>43466</v>
      </c>
      <c r="L26" s="16">
        <f>Décompte!$B$12</f>
        <v>0</v>
      </c>
      <c r="M26" s="16">
        <f>Décompte!$B$18</f>
        <v>0</v>
      </c>
      <c r="N26" s="15" t="str">
        <f>Décompte!$E$11</f>
        <v>INF</v>
      </c>
    </row>
    <row r="27" spans="1:14" x14ac:dyDescent="0.2">
      <c r="A27" s="152"/>
      <c r="B27" s="153"/>
      <c r="C27" s="157"/>
      <c r="D27" s="157"/>
      <c r="E27" s="158"/>
      <c r="F27" s="159"/>
      <c r="G27" s="136" t="str">
        <f>DECOMPTE[[#This Row],[controle_1]]</f>
        <v>-</v>
      </c>
      <c r="H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 s="134">
        <f>IF(DECOMPTE[[#This Row],[controle_1]]="-",DECOMPTE[[#This Row],[Nb jours facturés au patient]]*Part_patient,0)</f>
        <v>0</v>
      </c>
      <c r="J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 s="119">
        <f>Décompte!$D$8</f>
        <v>43466</v>
      </c>
      <c r="L27" s="16">
        <f>Décompte!$B$12</f>
        <v>0</v>
      </c>
      <c r="M27" s="16">
        <f>Décompte!$B$18</f>
        <v>0</v>
      </c>
      <c r="N27" s="15" t="str">
        <f>Décompte!$E$11</f>
        <v>INF</v>
      </c>
    </row>
    <row r="28" spans="1:14" x14ac:dyDescent="0.2">
      <c r="A28" s="152"/>
      <c r="B28" s="153"/>
      <c r="C28" s="157"/>
      <c r="D28" s="157"/>
      <c r="E28" s="158"/>
      <c r="F28" s="159"/>
      <c r="G28" s="136" t="str">
        <f>DECOMPTE[[#This Row],[controle_1]]</f>
        <v>-</v>
      </c>
      <c r="H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 s="134">
        <f>IF(DECOMPTE[[#This Row],[controle_1]]="-",DECOMPTE[[#This Row],[Nb jours facturés au patient]]*Part_patient,0)</f>
        <v>0</v>
      </c>
      <c r="J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 s="119">
        <f>Décompte!$D$8</f>
        <v>43466</v>
      </c>
      <c r="L28" s="16">
        <f>Décompte!$B$12</f>
        <v>0</v>
      </c>
      <c r="M28" s="16">
        <f>Décompte!$B$18</f>
        <v>0</v>
      </c>
      <c r="N28" s="15" t="str">
        <f>Décompte!$E$11</f>
        <v>INF</v>
      </c>
    </row>
    <row r="29" spans="1:14" x14ac:dyDescent="0.2">
      <c r="A29" s="152"/>
      <c r="B29" s="153"/>
      <c r="C29" s="157"/>
      <c r="D29" s="157"/>
      <c r="E29" s="158"/>
      <c r="F29" s="159"/>
      <c r="G29" s="136" t="str">
        <f>DECOMPTE[[#This Row],[controle_1]]</f>
        <v>-</v>
      </c>
      <c r="H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 s="134">
        <f>IF(DECOMPTE[[#This Row],[controle_1]]="-",DECOMPTE[[#This Row],[Nb jours facturés au patient]]*Part_patient,0)</f>
        <v>0</v>
      </c>
      <c r="J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 s="119">
        <f>Décompte!$D$8</f>
        <v>43466</v>
      </c>
      <c r="L29" s="16">
        <f>Décompte!$B$12</f>
        <v>0</v>
      </c>
      <c r="M29" s="16">
        <f>Décompte!$B$18</f>
        <v>0</v>
      </c>
      <c r="N29" s="15" t="str">
        <f>Décompte!$E$11</f>
        <v>INF</v>
      </c>
    </row>
    <row r="30" spans="1:14" x14ac:dyDescent="0.2">
      <c r="A30" s="152"/>
      <c r="B30" s="153"/>
      <c r="C30" s="157"/>
      <c r="D30" s="157"/>
      <c r="E30" s="158"/>
      <c r="F30" s="159"/>
      <c r="G30" s="136" t="str">
        <f>DECOMPTE[[#This Row],[controle_1]]</f>
        <v>-</v>
      </c>
      <c r="H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 s="134">
        <f>IF(DECOMPTE[[#This Row],[controle_1]]="-",DECOMPTE[[#This Row],[Nb jours facturés au patient]]*Part_patient,0)</f>
        <v>0</v>
      </c>
      <c r="J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 s="119">
        <f>Décompte!$D$8</f>
        <v>43466</v>
      </c>
      <c r="L30" s="16">
        <f>Décompte!$B$12</f>
        <v>0</v>
      </c>
      <c r="M30" s="16">
        <f>Décompte!$B$18</f>
        <v>0</v>
      </c>
      <c r="N30" s="15" t="str">
        <f>Décompte!$E$11</f>
        <v>INF</v>
      </c>
    </row>
    <row r="31" spans="1:14" x14ac:dyDescent="0.2">
      <c r="A31" s="152"/>
      <c r="B31" s="153"/>
      <c r="C31" s="157"/>
      <c r="D31" s="157"/>
      <c r="E31" s="158"/>
      <c r="F31" s="159"/>
      <c r="G31" s="136" t="str">
        <f>DECOMPTE[[#This Row],[controle_1]]</f>
        <v>-</v>
      </c>
      <c r="H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 s="134">
        <f>IF(DECOMPTE[[#This Row],[controle_1]]="-",DECOMPTE[[#This Row],[Nb jours facturés au patient]]*Part_patient,0)</f>
        <v>0</v>
      </c>
      <c r="J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 s="119">
        <f>Décompte!$D$8</f>
        <v>43466</v>
      </c>
      <c r="L31" s="16">
        <f>Décompte!$B$12</f>
        <v>0</v>
      </c>
      <c r="M31" s="16">
        <f>Décompte!$B$18</f>
        <v>0</v>
      </c>
      <c r="N31" s="15" t="str">
        <f>Décompte!$E$11</f>
        <v>INF</v>
      </c>
    </row>
    <row r="32" spans="1:14" x14ac:dyDescent="0.2">
      <c r="A32" s="152"/>
      <c r="B32" s="153"/>
      <c r="C32" s="157"/>
      <c r="D32" s="157"/>
      <c r="E32" s="158"/>
      <c r="F32" s="159"/>
      <c r="G32" s="136" t="str">
        <f>DECOMPTE[[#This Row],[controle_1]]</f>
        <v>-</v>
      </c>
      <c r="H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 s="134">
        <f>IF(DECOMPTE[[#This Row],[controle_1]]="-",DECOMPTE[[#This Row],[Nb jours facturés au patient]]*Part_patient,0)</f>
        <v>0</v>
      </c>
      <c r="J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 s="119">
        <f>Décompte!$D$8</f>
        <v>43466</v>
      </c>
      <c r="L32" s="16">
        <f>Décompte!$B$12</f>
        <v>0</v>
      </c>
      <c r="M32" s="16">
        <f>Décompte!$B$18</f>
        <v>0</v>
      </c>
      <c r="N32" s="15" t="str">
        <f>Décompte!$E$11</f>
        <v>INF</v>
      </c>
    </row>
    <row r="33" spans="1:14" x14ac:dyDescent="0.2">
      <c r="A33" s="152"/>
      <c r="B33" s="153"/>
      <c r="C33" s="157"/>
      <c r="D33" s="157"/>
      <c r="E33" s="158"/>
      <c r="F33" s="159"/>
      <c r="G33" s="136" t="str">
        <f>DECOMPTE[[#This Row],[controle_1]]</f>
        <v>-</v>
      </c>
      <c r="H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 s="134">
        <f>IF(DECOMPTE[[#This Row],[controle_1]]="-",DECOMPTE[[#This Row],[Nb jours facturés au patient]]*Part_patient,0)</f>
        <v>0</v>
      </c>
      <c r="J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 s="119">
        <f>Décompte!$D$8</f>
        <v>43466</v>
      </c>
      <c r="L33" s="16">
        <f>Décompte!$B$12</f>
        <v>0</v>
      </c>
      <c r="M33" s="16">
        <f>Décompte!$B$18</f>
        <v>0</v>
      </c>
      <c r="N33" s="15" t="str">
        <f>Décompte!$E$11</f>
        <v>INF</v>
      </c>
    </row>
    <row r="34" spans="1:14" x14ac:dyDescent="0.2">
      <c r="A34" s="152"/>
      <c r="B34" s="153"/>
      <c r="C34" s="157"/>
      <c r="D34" s="157"/>
      <c r="E34" s="158"/>
      <c r="F34" s="159"/>
      <c r="G34" s="136" t="str">
        <f>DECOMPTE[[#This Row],[controle_1]]</f>
        <v>-</v>
      </c>
      <c r="H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 s="134">
        <f>IF(DECOMPTE[[#This Row],[controle_1]]="-",DECOMPTE[[#This Row],[Nb jours facturés au patient]]*Part_patient,0)</f>
        <v>0</v>
      </c>
      <c r="J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 s="119">
        <f>Décompte!$D$8</f>
        <v>43466</v>
      </c>
      <c r="L34" s="16">
        <f>Décompte!$B$12</f>
        <v>0</v>
      </c>
      <c r="M34" s="16">
        <f>Décompte!$B$18</f>
        <v>0</v>
      </c>
      <c r="N34" s="15" t="str">
        <f>Décompte!$E$11</f>
        <v>INF</v>
      </c>
    </row>
    <row r="35" spans="1:14" x14ac:dyDescent="0.2">
      <c r="A35" s="152"/>
      <c r="B35" s="153"/>
      <c r="C35" s="157"/>
      <c r="D35" s="157"/>
      <c r="E35" s="158"/>
      <c r="F35" s="159"/>
      <c r="G35" s="136" t="str">
        <f>DECOMPTE[[#This Row],[controle_1]]</f>
        <v>-</v>
      </c>
      <c r="H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 s="134">
        <f>IF(DECOMPTE[[#This Row],[controle_1]]="-",DECOMPTE[[#This Row],[Nb jours facturés au patient]]*Part_patient,0)</f>
        <v>0</v>
      </c>
      <c r="J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 s="119">
        <f>Décompte!$D$8</f>
        <v>43466</v>
      </c>
      <c r="L35" s="16">
        <f>Décompte!$B$12</f>
        <v>0</v>
      </c>
      <c r="M35" s="16">
        <f>Décompte!$B$18</f>
        <v>0</v>
      </c>
      <c r="N35" s="15" t="str">
        <f>Décompte!$E$11</f>
        <v>INF</v>
      </c>
    </row>
    <row r="36" spans="1:14" x14ac:dyDescent="0.2">
      <c r="A36" s="152"/>
      <c r="B36" s="153"/>
      <c r="C36" s="157"/>
      <c r="D36" s="157"/>
      <c r="E36" s="158"/>
      <c r="F36" s="159"/>
      <c r="G36" s="136" t="str">
        <f>DECOMPTE[[#This Row],[controle_1]]</f>
        <v>-</v>
      </c>
      <c r="H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 s="134">
        <f>IF(DECOMPTE[[#This Row],[controle_1]]="-",DECOMPTE[[#This Row],[Nb jours facturés au patient]]*Part_patient,0)</f>
        <v>0</v>
      </c>
      <c r="J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 s="119">
        <f>Décompte!$D$8</f>
        <v>43466</v>
      </c>
      <c r="L36" s="16">
        <f>Décompte!$B$12</f>
        <v>0</v>
      </c>
      <c r="M36" s="16">
        <f>Décompte!$B$18</f>
        <v>0</v>
      </c>
      <c r="N36" s="15" t="str">
        <f>Décompte!$E$11</f>
        <v>INF</v>
      </c>
    </row>
    <row r="37" spans="1:14" x14ac:dyDescent="0.2">
      <c r="A37" s="152"/>
      <c r="B37" s="153"/>
      <c r="C37" s="157"/>
      <c r="D37" s="157"/>
      <c r="E37" s="158"/>
      <c r="F37" s="159"/>
      <c r="G37" s="136" t="str">
        <f>DECOMPTE[[#This Row],[controle_1]]</f>
        <v>-</v>
      </c>
      <c r="H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 s="134">
        <f>IF(DECOMPTE[[#This Row],[controle_1]]="-",DECOMPTE[[#This Row],[Nb jours facturés au patient]]*Part_patient,0)</f>
        <v>0</v>
      </c>
      <c r="J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 s="119">
        <f>Décompte!$D$8</f>
        <v>43466</v>
      </c>
      <c r="L37" s="16">
        <f>Décompte!$B$12</f>
        <v>0</v>
      </c>
      <c r="M37" s="16">
        <f>Décompte!$B$18</f>
        <v>0</v>
      </c>
      <c r="N37" s="15" t="str">
        <f>Décompte!$E$11</f>
        <v>INF</v>
      </c>
    </row>
    <row r="38" spans="1:14" x14ac:dyDescent="0.2">
      <c r="A38" s="152"/>
      <c r="B38" s="153"/>
      <c r="C38" s="157"/>
      <c r="D38" s="157"/>
      <c r="E38" s="158"/>
      <c r="F38" s="159"/>
      <c r="G38" s="136" t="str">
        <f>DECOMPTE[[#This Row],[controle_1]]</f>
        <v>-</v>
      </c>
      <c r="H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 s="134">
        <f>IF(DECOMPTE[[#This Row],[controle_1]]="-",DECOMPTE[[#This Row],[Nb jours facturés au patient]]*Part_patient,0)</f>
        <v>0</v>
      </c>
      <c r="J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 s="119">
        <f>Décompte!$D$8</f>
        <v>43466</v>
      </c>
      <c r="L38" s="16">
        <f>Décompte!$B$12</f>
        <v>0</v>
      </c>
      <c r="M38" s="16">
        <f>Décompte!$B$18</f>
        <v>0</v>
      </c>
      <c r="N38" s="15" t="str">
        <f>Décompte!$E$11</f>
        <v>INF</v>
      </c>
    </row>
    <row r="39" spans="1:14" x14ac:dyDescent="0.2">
      <c r="A39" s="152"/>
      <c r="B39" s="153"/>
      <c r="C39" s="157"/>
      <c r="D39" s="157"/>
      <c r="E39" s="158"/>
      <c r="F39" s="159"/>
      <c r="G39" s="136" t="str">
        <f>DECOMPTE[[#This Row],[controle_1]]</f>
        <v>-</v>
      </c>
      <c r="H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 s="134">
        <f>IF(DECOMPTE[[#This Row],[controle_1]]="-",DECOMPTE[[#This Row],[Nb jours facturés au patient]]*Part_patient,0)</f>
        <v>0</v>
      </c>
      <c r="J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 s="119">
        <f>Décompte!$D$8</f>
        <v>43466</v>
      </c>
      <c r="L39" s="16">
        <f>Décompte!$B$12</f>
        <v>0</v>
      </c>
      <c r="M39" s="16">
        <f>Décompte!$B$18</f>
        <v>0</v>
      </c>
      <c r="N39" s="15" t="str">
        <f>Décompte!$E$11</f>
        <v>INF</v>
      </c>
    </row>
    <row r="40" spans="1:14" x14ac:dyDescent="0.2">
      <c r="A40" s="152"/>
      <c r="B40" s="153"/>
      <c r="C40" s="157"/>
      <c r="D40" s="157"/>
      <c r="E40" s="158"/>
      <c r="F40" s="159"/>
      <c r="G40" s="136" t="str">
        <f>DECOMPTE[[#This Row],[controle_1]]</f>
        <v>-</v>
      </c>
      <c r="H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 s="134">
        <f>IF(DECOMPTE[[#This Row],[controle_1]]="-",DECOMPTE[[#This Row],[Nb jours facturés au patient]]*Part_patient,0)</f>
        <v>0</v>
      </c>
      <c r="J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 s="119">
        <f>Décompte!$D$8</f>
        <v>43466</v>
      </c>
      <c r="L40" s="16">
        <f>Décompte!$B$12</f>
        <v>0</v>
      </c>
      <c r="M40" s="16">
        <f>Décompte!$B$18</f>
        <v>0</v>
      </c>
      <c r="N40" s="15" t="str">
        <f>Décompte!$E$11</f>
        <v>INF</v>
      </c>
    </row>
    <row r="41" spans="1:14" x14ac:dyDescent="0.2">
      <c r="A41" s="152"/>
      <c r="B41" s="153"/>
      <c r="C41" s="157"/>
      <c r="D41" s="157"/>
      <c r="E41" s="158"/>
      <c r="F41" s="159"/>
      <c r="G41" s="136" t="str">
        <f>DECOMPTE[[#This Row],[controle_1]]</f>
        <v>-</v>
      </c>
      <c r="H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 s="134">
        <f>IF(DECOMPTE[[#This Row],[controle_1]]="-",DECOMPTE[[#This Row],[Nb jours facturés au patient]]*Part_patient,0)</f>
        <v>0</v>
      </c>
      <c r="J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 s="119">
        <f>Décompte!$D$8</f>
        <v>43466</v>
      </c>
      <c r="L41" s="16">
        <f>Décompte!$B$12</f>
        <v>0</v>
      </c>
      <c r="M41" s="16">
        <f>Décompte!$B$18</f>
        <v>0</v>
      </c>
      <c r="N41" s="15" t="str">
        <f>Décompte!$E$11</f>
        <v>INF</v>
      </c>
    </row>
    <row r="42" spans="1:14" x14ac:dyDescent="0.2">
      <c r="A42" s="152"/>
      <c r="B42" s="153"/>
      <c r="C42" s="157"/>
      <c r="D42" s="157"/>
      <c r="E42" s="158"/>
      <c r="F42" s="159"/>
      <c r="G42" s="136" t="str">
        <f>DECOMPTE[[#This Row],[controle_1]]</f>
        <v>-</v>
      </c>
      <c r="H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 s="134">
        <f>IF(DECOMPTE[[#This Row],[controle_1]]="-",DECOMPTE[[#This Row],[Nb jours facturés au patient]]*Part_patient,0)</f>
        <v>0</v>
      </c>
      <c r="J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 s="119">
        <f>Décompte!$D$8</f>
        <v>43466</v>
      </c>
      <c r="L42" s="16">
        <f>Décompte!$B$12</f>
        <v>0</v>
      </c>
      <c r="M42" s="16">
        <f>Décompte!$B$18</f>
        <v>0</v>
      </c>
      <c r="N42" s="15" t="str">
        <f>Décompte!$E$11</f>
        <v>INF</v>
      </c>
    </row>
    <row r="43" spans="1:14" x14ac:dyDescent="0.2">
      <c r="A43" s="152"/>
      <c r="B43" s="153"/>
      <c r="C43" s="157"/>
      <c r="D43" s="157"/>
      <c r="E43" s="158"/>
      <c r="F43" s="159"/>
      <c r="G43" s="136" t="str">
        <f>DECOMPTE[[#This Row],[controle_1]]</f>
        <v>-</v>
      </c>
      <c r="H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 s="134">
        <f>IF(DECOMPTE[[#This Row],[controle_1]]="-",DECOMPTE[[#This Row],[Nb jours facturés au patient]]*Part_patient,0)</f>
        <v>0</v>
      </c>
      <c r="J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 s="119">
        <f>Décompte!$D$8</f>
        <v>43466</v>
      </c>
      <c r="L43" s="16">
        <f>Décompte!$B$12</f>
        <v>0</v>
      </c>
      <c r="M43" s="16">
        <f>Décompte!$B$18</f>
        <v>0</v>
      </c>
      <c r="N43" s="15" t="str">
        <f>Décompte!$E$11</f>
        <v>INF</v>
      </c>
    </row>
    <row r="44" spans="1:14" x14ac:dyDescent="0.2">
      <c r="A44" s="152"/>
      <c r="B44" s="153"/>
      <c r="C44" s="157"/>
      <c r="D44" s="157"/>
      <c r="E44" s="158"/>
      <c r="F44" s="159"/>
      <c r="G44" s="136" t="str">
        <f>DECOMPTE[[#This Row],[controle_1]]</f>
        <v>-</v>
      </c>
      <c r="H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 s="134">
        <f>IF(DECOMPTE[[#This Row],[controle_1]]="-",DECOMPTE[[#This Row],[Nb jours facturés au patient]]*Part_patient,0)</f>
        <v>0</v>
      </c>
      <c r="J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 s="119">
        <f>Décompte!$D$8</f>
        <v>43466</v>
      </c>
      <c r="L44" s="16">
        <f>Décompte!$B$12</f>
        <v>0</v>
      </c>
      <c r="M44" s="16">
        <f>Décompte!$B$18</f>
        <v>0</v>
      </c>
      <c r="N44" s="15" t="str">
        <f>Décompte!$E$11</f>
        <v>INF</v>
      </c>
    </row>
    <row r="45" spans="1:14" x14ac:dyDescent="0.2">
      <c r="A45" s="152"/>
      <c r="B45" s="153"/>
      <c r="C45" s="157"/>
      <c r="D45" s="157"/>
      <c r="E45" s="158"/>
      <c r="F45" s="159"/>
      <c r="G45" s="136" t="str">
        <f>DECOMPTE[[#This Row],[controle_1]]</f>
        <v>-</v>
      </c>
      <c r="H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 s="134">
        <f>IF(DECOMPTE[[#This Row],[controle_1]]="-",DECOMPTE[[#This Row],[Nb jours facturés au patient]]*Part_patient,0)</f>
        <v>0</v>
      </c>
      <c r="J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 s="119">
        <f>Décompte!$D$8</f>
        <v>43466</v>
      </c>
      <c r="L45" s="16">
        <f>Décompte!$B$12</f>
        <v>0</v>
      </c>
      <c r="M45" s="16">
        <f>Décompte!$B$18</f>
        <v>0</v>
      </c>
      <c r="N45" s="15" t="str">
        <f>Décompte!$E$11</f>
        <v>INF</v>
      </c>
    </row>
    <row r="46" spans="1:14" x14ac:dyDescent="0.2">
      <c r="A46" s="152"/>
      <c r="B46" s="153"/>
      <c r="C46" s="157"/>
      <c r="D46" s="157"/>
      <c r="E46" s="158"/>
      <c r="F46" s="159"/>
      <c r="G46" s="136" t="str">
        <f>DECOMPTE[[#This Row],[controle_1]]</f>
        <v>-</v>
      </c>
      <c r="H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 s="134">
        <f>IF(DECOMPTE[[#This Row],[controle_1]]="-",DECOMPTE[[#This Row],[Nb jours facturés au patient]]*Part_patient,0)</f>
        <v>0</v>
      </c>
      <c r="J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 s="119">
        <f>Décompte!$D$8</f>
        <v>43466</v>
      </c>
      <c r="L46" s="16">
        <f>Décompte!$B$12</f>
        <v>0</v>
      </c>
      <c r="M46" s="16">
        <f>Décompte!$B$18</f>
        <v>0</v>
      </c>
      <c r="N46" s="15" t="str">
        <f>Décompte!$E$11</f>
        <v>INF</v>
      </c>
    </row>
    <row r="47" spans="1:14" x14ac:dyDescent="0.2">
      <c r="A47" s="152"/>
      <c r="B47" s="153"/>
      <c r="C47" s="157"/>
      <c r="D47" s="157"/>
      <c r="E47" s="158"/>
      <c r="F47" s="159"/>
      <c r="G47" s="136" t="str">
        <f>DECOMPTE[[#This Row],[controle_1]]</f>
        <v>-</v>
      </c>
      <c r="H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 s="134">
        <f>IF(DECOMPTE[[#This Row],[controle_1]]="-",DECOMPTE[[#This Row],[Nb jours facturés au patient]]*Part_patient,0)</f>
        <v>0</v>
      </c>
      <c r="J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 s="119">
        <f>Décompte!$D$8</f>
        <v>43466</v>
      </c>
      <c r="L47" s="16">
        <f>Décompte!$B$12</f>
        <v>0</v>
      </c>
      <c r="M47" s="16">
        <f>Décompte!$B$18</f>
        <v>0</v>
      </c>
      <c r="N47" s="15" t="str">
        <f>Décompte!$E$11</f>
        <v>INF</v>
      </c>
    </row>
    <row r="48" spans="1:14" x14ac:dyDescent="0.2">
      <c r="A48" s="152"/>
      <c r="B48" s="153"/>
      <c r="C48" s="157"/>
      <c r="D48" s="157"/>
      <c r="E48" s="158"/>
      <c r="F48" s="159"/>
      <c r="G48" s="136" t="str">
        <f>DECOMPTE[[#This Row],[controle_1]]</f>
        <v>-</v>
      </c>
      <c r="H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 s="134">
        <f>IF(DECOMPTE[[#This Row],[controle_1]]="-",DECOMPTE[[#This Row],[Nb jours facturés au patient]]*Part_patient,0)</f>
        <v>0</v>
      </c>
      <c r="J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 s="119">
        <f>Décompte!$D$8</f>
        <v>43466</v>
      </c>
      <c r="L48" s="16">
        <f>Décompte!$B$12</f>
        <v>0</v>
      </c>
      <c r="M48" s="16">
        <f>Décompte!$B$18</f>
        <v>0</v>
      </c>
      <c r="N48" s="15" t="str">
        <f>Décompte!$E$11</f>
        <v>INF</v>
      </c>
    </row>
    <row r="49" spans="1:14" x14ac:dyDescent="0.2">
      <c r="A49" s="152"/>
      <c r="B49" s="153"/>
      <c r="C49" s="157"/>
      <c r="D49" s="157"/>
      <c r="E49" s="158"/>
      <c r="F49" s="159"/>
      <c r="G49" s="136" t="str">
        <f>DECOMPTE[[#This Row],[controle_1]]</f>
        <v>-</v>
      </c>
      <c r="H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 s="134">
        <f>IF(DECOMPTE[[#This Row],[controle_1]]="-",DECOMPTE[[#This Row],[Nb jours facturés au patient]]*Part_patient,0)</f>
        <v>0</v>
      </c>
      <c r="J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 s="119">
        <f>Décompte!$D$8</f>
        <v>43466</v>
      </c>
      <c r="L49" s="16">
        <f>Décompte!$B$12</f>
        <v>0</v>
      </c>
      <c r="M49" s="16">
        <f>Décompte!$B$18</f>
        <v>0</v>
      </c>
      <c r="N49" s="15" t="str">
        <f>Décompte!$E$11</f>
        <v>INF</v>
      </c>
    </row>
    <row r="50" spans="1:14" x14ac:dyDescent="0.2">
      <c r="A50" s="152"/>
      <c r="B50" s="153"/>
      <c r="C50" s="157"/>
      <c r="D50" s="157"/>
      <c r="E50" s="158"/>
      <c r="F50" s="159"/>
      <c r="G50" s="136" t="str">
        <f>DECOMPTE[[#This Row],[controle_1]]</f>
        <v>-</v>
      </c>
      <c r="H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 s="134">
        <f>IF(DECOMPTE[[#This Row],[controle_1]]="-",DECOMPTE[[#This Row],[Nb jours facturés au patient]]*Part_patient,0)</f>
        <v>0</v>
      </c>
      <c r="J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 s="119">
        <f>Décompte!$D$8</f>
        <v>43466</v>
      </c>
      <c r="L50" s="16">
        <f>Décompte!$B$12</f>
        <v>0</v>
      </c>
      <c r="M50" s="16">
        <f>Décompte!$B$18</f>
        <v>0</v>
      </c>
      <c r="N50" s="15" t="str">
        <f>Décompte!$E$11</f>
        <v>INF</v>
      </c>
    </row>
    <row r="51" spans="1:14" x14ac:dyDescent="0.2">
      <c r="A51" s="152"/>
      <c r="B51" s="153"/>
      <c r="C51" s="157"/>
      <c r="D51" s="157"/>
      <c r="E51" s="158"/>
      <c r="F51" s="159"/>
      <c r="G51" s="136" t="str">
        <f>DECOMPTE[[#This Row],[controle_1]]</f>
        <v>-</v>
      </c>
      <c r="H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 s="134">
        <f>IF(DECOMPTE[[#This Row],[controle_1]]="-",DECOMPTE[[#This Row],[Nb jours facturés au patient]]*Part_patient,0)</f>
        <v>0</v>
      </c>
      <c r="J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 s="119">
        <f>Décompte!$D$8</f>
        <v>43466</v>
      </c>
      <c r="L51" s="16">
        <f>Décompte!$B$12</f>
        <v>0</v>
      </c>
      <c r="M51" s="16">
        <f>Décompte!$B$18</f>
        <v>0</v>
      </c>
      <c r="N51" s="15" t="str">
        <f>Décompte!$E$11</f>
        <v>INF</v>
      </c>
    </row>
    <row r="52" spans="1:14" x14ac:dyDescent="0.2">
      <c r="A52" s="152"/>
      <c r="B52" s="153"/>
      <c r="C52" s="157"/>
      <c r="D52" s="157"/>
      <c r="E52" s="158"/>
      <c r="F52" s="159"/>
      <c r="G52" s="136" t="str">
        <f>DECOMPTE[[#This Row],[controle_1]]</f>
        <v>-</v>
      </c>
      <c r="H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 s="134">
        <f>IF(DECOMPTE[[#This Row],[controle_1]]="-",DECOMPTE[[#This Row],[Nb jours facturés au patient]]*Part_patient,0)</f>
        <v>0</v>
      </c>
      <c r="J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 s="119">
        <f>Décompte!$D$8</f>
        <v>43466</v>
      </c>
      <c r="L52" s="16">
        <f>Décompte!$B$12</f>
        <v>0</v>
      </c>
      <c r="M52" s="16">
        <f>Décompte!$B$18</f>
        <v>0</v>
      </c>
      <c r="N52" s="15" t="str">
        <f>Décompte!$E$11</f>
        <v>INF</v>
      </c>
    </row>
    <row r="53" spans="1:14" x14ac:dyDescent="0.2">
      <c r="A53" s="152"/>
      <c r="B53" s="153"/>
      <c r="C53" s="157"/>
      <c r="D53" s="157"/>
      <c r="E53" s="158"/>
      <c r="F53" s="159"/>
      <c r="G53" s="136" t="str">
        <f>DECOMPTE[[#This Row],[controle_1]]</f>
        <v>-</v>
      </c>
      <c r="H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 s="134">
        <f>IF(DECOMPTE[[#This Row],[controle_1]]="-",DECOMPTE[[#This Row],[Nb jours facturés au patient]]*Part_patient,0)</f>
        <v>0</v>
      </c>
      <c r="J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 s="119">
        <f>Décompte!$D$8</f>
        <v>43466</v>
      </c>
      <c r="L53" s="16">
        <f>Décompte!$B$12</f>
        <v>0</v>
      </c>
      <c r="M53" s="16">
        <f>Décompte!$B$18</f>
        <v>0</v>
      </c>
      <c r="N53" s="15" t="str">
        <f>Décompte!$E$11</f>
        <v>INF</v>
      </c>
    </row>
    <row r="54" spans="1:14" x14ac:dyDescent="0.2">
      <c r="A54" s="152"/>
      <c r="B54" s="153"/>
      <c r="C54" s="157"/>
      <c r="D54" s="157"/>
      <c r="E54" s="158"/>
      <c r="F54" s="159"/>
      <c r="G54" s="136" t="str">
        <f>DECOMPTE[[#This Row],[controle_1]]</f>
        <v>-</v>
      </c>
      <c r="H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 s="134">
        <f>IF(DECOMPTE[[#This Row],[controle_1]]="-",DECOMPTE[[#This Row],[Nb jours facturés au patient]]*Part_patient,0)</f>
        <v>0</v>
      </c>
      <c r="J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 s="119">
        <f>Décompte!$D$8</f>
        <v>43466</v>
      </c>
      <c r="L54" s="16">
        <f>Décompte!$B$12</f>
        <v>0</v>
      </c>
      <c r="M54" s="16">
        <f>Décompte!$B$18</f>
        <v>0</v>
      </c>
      <c r="N54" s="15" t="str">
        <f>Décompte!$E$11</f>
        <v>INF</v>
      </c>
    </row>
    <row r="55" spans="1:14" x14ac:dyDescent="0.2">
      <c r="A55" s="152"/>
      <c r="B55" s="153"/>
      <c r="C55" s="157"/>
      <c r="D55" s="157"/>
      <c r="E55" s="158"/>
      <c r="F55" s="159"/>
      <c r="G55" s="136" t="str">
        <f>DECOMPTE[[#This Row],[controle_1]]</f>
        <v>-</v>
      </c>
      <c r="H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 s="134">
        <f>IF(DECOMPTE[[#This Row],[controle_1]]="-",DECOMPTE[[#This Row],[Nb jours facturés au patient]]*Part_patient,0)</f>
        <v>0</v>
      </c>
      <c r="J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 s="119">
        <f>Décompte!$D$8</f>
        <v>43466</v>
      </c>
      <c r="L55" s="16">
        <f>Décompte!$B$12</f>
        <v>0</v>
      </c>
      <c r="M55" s="16">
        <f>Décompte!$B$18</f>
        <v>0</v>
      </c>
      <c r="N55" s="15" t="str">
        <f>Décompte!$E$11</f>
        <v>INF</v>
      </c>
    </row>
    <row r="56" spans="1:14" x14ac:dyDescent="0.2">
      <c r="A56" s="152"/>
      <c r="B56" s="153"/>
      <c r="C56" s="157"/>
      <c r="D56" s="157"/>
      <c r="E56" s="158"/>
      <c r="F56" s="159"/>
      <c r="G56" s="136" t="str">
        <f>DECOMPTE[[#This Row],[controle_1]]</f>
        <v>-</v>
      </c>
      <c r="H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 s="134">
        <f>IF(DECOMPTE[[#This Row],[controle_1]]="-",DECOMPTE[[#This Row],[Nb jours facturés au patient]]*Part_patient,0)</f>
        <v>0</v>
      </c>
      <c r="J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 s="119">
        <f>Décompte!$D$8</f>
        <v>43466</v>
      </c>
      <c r="L56" s="16">
        <f>Décompte!$B$12</f>
        <v>0</v>
      </c>
      <c r="M56" s="16">
        <f>Décompte!$B$18</f>
        <v>0</v>
      </c>
      <c r="N56" s="15" t="str">
        <f>Décompte!$E$11</f>
        <v>INF</v>
      </c>
    </row>
    <row r="57" spans="1:14" x14ac:dyDescent="0.2">
      <c r="A57" s="152"/>
      <c r="B57" s="153"/>
      <c r="C57" s="157"/>
      <c r="D57" s="157"/>
      <c r="E57" s="158"/>
      <c r="F57" s="159"/>
      <c r="G57" s="136" t="str">
        <f>DECOMPTE[[#This Row],[controle_1]]</f>
        <v>-</v>
      </c>
      <c r="H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 s="134">
        <f>IF(DECOMPTE[[#This Row],[controle_1]]="-",DECOMPTE[[#This Row],[Nb jours facturés au patient]]*Part_patient,0)</f>
        <v>0</v>
      </c>
      <c r="J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 s="119">
        <f>Décompte!$D$8</f>
        <v>43466</v>
      </c>
      <c r="L57" s="16">
        <f>Décompte!$B$12</f>
        <v>0</v>
      </c>
      <c r="M57" s="16">
        <f>Décompte!$B$18</f>
        <v>0</v>
      </c>
      <c r="N57" s="15" t="str">
        <f>Décompte!$E$11</f>
        <v>INF</v>
      </c>
    </row>
    <row r="58" spans="1:14" x14ac:dyDescent="0.2">
      <c r="A58" s="152"/>
      <c r="B58" s="153"/>
      <c r="C58" s="157"/>
      <c r="D58" s="157"/>
      <c r="E58" s="158"/>
      <c r="F58" s="159"/>
      <c r="G58" s="136" t="str">
        <f>DECOMPTE[[#This Row],[controle_1]]</f>
        <v>-</v>
      </c>
      <c r="H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 s="134">
        <f>IF(DECOMPTE[[#This Row],[controle_1]]="-",DECOMPTE[[#This Row],[Nb jours facturés au patient]]*Part_patient,0)</f>
        <v>0</v>
      </c>
      <c r="J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 s="119">
        <f>Décompte!$D$8</f>
        <v>43466</v>
      </c>
      <c r="L58" s="16">
        <f>Décompte!$B$12</f>
        <v>0</v>
      </c>
      <c r="M58" s="16">
        <f>Décompte!$B$18</f>
        <v>0</v>
      </c>
      <c r="N58" s="15" t="str">
        <f>Décompte!$E$11</f>
        <v>INF</v>
      </c>
    </row>
    <row r="59" spans="1:14" x14ac:dyDescent="0.2">
      <c r="A59" s="152"/>
      <c r="B59" s="153"/>
      <c r="C59" s="157"/>
      <c r="D59" s="157"/>
      <c r="E59" s="158"/>
      <c r="F59" s="159"/>
      <c r="G59" s="136" t="str">
        <f>DECOMPTE[[#This Row],[controle_1]]</f>
        <v>-</v>
      </c>
      <c r="H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 s="134">
        <f>IF(DECOMPTE[[#This Row],[controle_1]]="-",DECOMPTE[[#This Row],[Nb jours facturés au patient]]*Part_patient,0)</f>
        <v>0</v>
      </c>
      <c r="J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 s="119">
        <f>Décompte!$D$8</f>
        <v>43466</v>
      </c>
      <c r="L59" s="16">
        <f>Décompte!$B$12</f>
        <v>0</v>
      </c>
      <c r="M59" s="16">
        <f>Décompte!$B$18</f>
        <v>0</v>
      </c>
      <c r="N59" s="15" t="str">
        <f>Décompte!$E$11</f>
        <v>INF</v>
      </c>
    </row>
    <row r="60" spans="1:14" x14ac:dyDescent="0.2">
      <c r="A60" s="152"/>
      <c r="B60" s="153"/>
      <c r="C60" s="157"/>
      <c r="D60" s="157"/>
      <c r="E60" s="158"/>
      <c r="F60" s="159"/>
      <c r="G60" s="136" t="str">
        <f>DECOMPTE[[#This Row],[controle_1]]</f>
        <v>-</v>
      </c>
      <c r="H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 s="134">
        <f>IF(DECOMPTE[[#This Row],[controle_1]]="-",DECOMPTE[[#This Row],[Nb jours facturés au patient]]*Part_patient,0)</f>
        <v>0</v>
      </c>
      <c r="J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 s="119">
        <f>Décompte!$D$8</f>
        <v>43466</v>
      </c>
      <c r="L60" s="16">
        <f>Décompte!$B$12</f>
        <v>0</v>
      </c>
      <c r="M60" s="16">
        <f>Décompte!$B$18</f>
        <v>0</v>
      </c>
      <c r="N60" s="15" t="str">
        <f>Décompte!$E$11</f>
        <v>INF</v>
      </c>
    </row>
    <row r="61" spans="1:14" x14ac:dyDescent="0.2">
      <c r="A61" s="152"/>
      <c r="B61" s="153"/>
      <c r="C61" s="157"/>
      <c r="D61" s="157"/>
      <c r="E61" s="158"/>
      <c r="F61" s="159"/>
      <c r="G61" s="136" t="str">
        <f>DECOMPTE[[#This Row],[controle_1]]</f>
        <v>-</v>
      </c>
      <c r="H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 s="134">
        <f>IF(DECOMPTE[[#This Row],[controle_1]]="-",DECOMPTE[[#This Row],[Nb jours facturés au patient]]*Part_patient,0)</f>
        <v>0</v>
      </c>
      <c r="J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 s="119">
        <f>Décompte!$D$8</f>
        <v>43466</v>
      </c>
      <c r="L61" s="16">
        <f>Décompte!$B$12</f>
        <v>0</v>
      </c>
      <c r="M61" s="16">
        <f>Décompte!$B$18</f>
        <v>0</v>
      </c>
      <c r="N61" s="15" t="str">
        <f>Décompte!$E$11</f>
        <v>INF</v>
      </c>
    </row>
    <row r="62" spans="1:14" x14ac:dyDescent="0.2">
      <c r="A62" s="152"/>
      <c r="B62" s="153"/>
      <c r="C62" s="157"/>
      <c r="D62" s="157"/>
      <c r="E62" s="158"/>
      <c r="F62" s="159"/>
      <c r="G62" s="136" t="str">
        <f>DECOMPTE[[#This Row],[controle_1]]</f>
        <v>-</v>
      </c>
      <c r="H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 s="134">
        <f>IF(DECOMPTE[[#This Row],[controle_1]]="-",DECOMPTE[[#This Row],[Nb jours facturés au patient]]*Part_patient,0)</f>
        <v>0</v>
      </c>
      <c r="J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 s="119">
        <f>Décompte!$D$8</f>
        <v>43466</v>
      </c>
      <c r="L62" s="16">
        <f>Décompte!$B$12</f>
        <v>0</v>
      </c>
      <c r="M62" s="16">
        <f>Décompte!$B$18</f>
        <v>0</v>
      </c>
      <c r="N62" s="15" t="str">
        <f>Décompte!$E$11</f>
        <v>INF</v>
      </c>
    </row>
    <row r="63" spans="1:14" x14ac:dyDescent="0.2">
      <c r="A63" s="152"/>
      <c r="B63" s="153"/>
      <c r="C63" s="157"/>
      <c r="D63" s="157"/>
      <c r="E63" s="158"/>
      <c r="F63" s="159"/>
      <c r="G63" s="136" t="str">
        <f>DECOMPTE[[#This Row],[controle_1]]</f>
        <v>-</v>
      </c>
      <c r="H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 s="134">
        <f>IF(DECOMPTE[[#This Row],[controle_1]]="-",DECOMPTE[[#This Row],[Nb jours facturés au patient]]*Part_patient,0)</f>
        <v>0</v>
      </c>
      <c r="J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 s="119">
        <f>Décompte!$D$8</f>
        <v>43466</v>
      </c>
      <c r="L63" s="16">
        <f>Décompte!$B$12</f>
        <v>0</v>
      </c>
      <c r="M63" s="16">
        <f>Décompte!$B$18</f>
        <v>0</v>
      </c>
      <c r="N63" s="15" t="str">
        <f>Décompte!$E$11</f>
        <v>INF</v>
      </c>
    </row>
    <row r="64" spans="1:14" x14ac:dyDescent="0.2">
      <c r="A64" s="152"/>
      <c r="B64" s="153"/>
      <c r="C64" s="157"/>
      <c r="D64" s="157"/>
      <c r="E64" s="158"/>
      <c r="F64" s="159"/>
      <c r="G64" s="136" t="str">
        <f>DECOMPTE[[#This Row],[controle_1]]</f>
        <v>-</v>
      </c>
      <c r="H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 s="134">
        <f>IF(DECOMPTE[[#This Row],[controle_1]]="-",DECOMPTE[[#This Row],[Nb jours facturés au patient]]*Part_patient,0)</f>
        <v>0</v>
      </c>
      <c r="J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 s="119">
        <f>Décompte!$D$8</f>
        <v>43466</v>
      </c>
      <c r="L64" s="16">
        <f>Décompte!$B$12</f>
        <v>0</v>
      </c>
      <c r="M64" s="16">
        <f>Décompte!$B$18</f>
        <v>0</v>
      </c>
      <c r="N64" s="15" t="str">
        <f>Décompte!$E$11</f>
        <v>INF</v>
      </c>
    </row>
    <row r="65" spans="1:14" x14ac:dyDescent="0.2">
      <c r="A65" s="152"/>
      <c r="B65" s="153"/>
      <c r="C65" s="157"/>
      <c r="D65" s="157"/>
      <c r="E65" s="158"/>
      <c r="F65" s="159"/>
      <c r="G65" s="136" t="str">
        <f>DECOMPTE[[#This Row],[controle_1]]</f>
        <v>-</v>
      </c>
      <c r="H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 s="134">
        <f>IF(DECOMPTE[[#This Row],[controle_1]]="-",DECOMPTE[[#This Row],[Nb jours facturés au patient]]*Part_patient,0)</f>
        <v>0</v>
      </c>
      <c r="J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 s="119">
        <f>Décompte!$D$8</f>
        <v>43466</v>
      </c>
      <c r="L65" s="16">
        <f>Décompte!$B$12</f>
        <v>0</v>
      </c>
      <c r="M65" s="16">
        <f>Décompte!$B$18</f>
        <v>0</v>
      </c>
      <c r="N65" s="15" t="str">
        <f>Décompte!$E$11</f>
        <v>INF</v>
      </c>
    </row>
    <row r="66" spans="1:14" x14ac:dyDescent="0.2">
      <c r="A66" s="152"/>
      <c r="B66" s="153"/>
      <c r="C66" s="157"/>
      <c r="D66" s="157"/>
      <c r="E66" s="158"/>
      <c r="F66" s="159"/>
      <c r="G66" s="136" t="str">
        <f>DECOMPTE[[#This Row],[controle_1]]</f>
        <v>-</v>
      </c>
      <c r="H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 s="134">
        <f>IF(DECOMPTE[[#This Row],[controle_1]]="-",DECOMPTE[[#This Row],[Nb jours facturés au patient]]*Part_patient,0)</f>
        <v>0</v>
      </c>
      <c r="J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 s="119">
        <f>Décompte!$D$8</f>
        <v>43466</v>
      </c>
      <c r="L66" s="16">
        <f>Décompte!$B$12</f>
        <v>0</v>
      </c>
      <c r="M66" s="16">
        <f>Décompte!$B$18</f>
        <v>0</v>
      </c>
      <c r="N66" s="15" t="str">
        <f>Décompte!$E$11</f>
        <v>INF</v>
      </c>
    </row>
    <row r="67" spans="1:14" x14ac:dyDescent="0.2">
      <c r="A67" s="152"/>
      <c r="B67" s="153"/>
      <c r="C67" s="157"/>
      <c r="D67" s="157"/>
      <c r="E67" s="158"/>
      <c r="F67" s="159"/>
      <c r="G67" s="136" t="str">
        <f>DECOMPTE[[#This Row],[controle_1]]</f>
        <v>-</v>
      </c>
      <c r="H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 s="134">
        <f>IF(DECOMPTE[[#This Row],[controle_1]]="-",DECOMPTE[[#This Row],[Nb jours facturés au patient]]*Part_patient,0)</f>
        <v>0</v>
      </c>
      <c r="J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 s="119">
        <f>Décompte!$D$8</f>
        <v>43466</v>
      </c>
      <c r="L67" s="16">
        <f>Décompte!$B$12</f>
        <v>0</v>
      </c>
      <c r="M67" s="16">
        <f>Décompte!$B$18</f>
        <v>0</v>
      </c>
      <c r="N67" s="15" t="str">
        <f>Décompte!$E$11</f>
        <v>INF</v>
      </c>
    </row>
    <row r="68" spans="1:14" x14ac:dyDescent="0.2">
      <c r="A68" s="152"/>
      <c r="B68" s="153"/>
      <c r="C68" s="157"/>
      <c r="D68" s="157"/>
      <c r="E68" s="158"/>
      <c r="F68" s="159"/>
      <c r="G68" s="136" t="str">
        <f>DECOMPTE[[#This Row],[controle_1]]</f>
        <v>-</v>
      </c>
      <c r="H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 s="134">
        <f>IF(DECOMPTE[[#This Row],[controle_1]]="-",DECOMPTE[[#This Row],[Nb jours facturés au patient]]*Part_patient,0)</f>
        <v>0</v>
      </c>
      <c r="J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 s="119">
        <f>Décompte!$D$8</f>
        <v>43466</v>
      </c>
      <c r="L68" s="16">
        <f>Décompte!$B$12</f>
        <v>0</v>
      </c>
      <c r="M68" s="16">
        <f>Décompte!$B$18</f>
        <v>0</v>
      </c>
      <c r="N68" s="15" t="str">
        <f>Décompte!$E$11</f>
        <v>INF</v>
      </c>
    </row>
    <row r="69" spans="1:14" x14ac:dyDescent="0.2">
      <c r="A69" s="152"/>
      <c r="B69" s="153"/>
      <c r="C69" s="157"/>
      <c r="D69" s="157"/>
      <c r="E69" s="158"/>
      <c r="F69" s="159"/>
      <c r="G69" s="136" t="str">
        <f>DECOMPTE[[#This Row],[controle_1]]</f>
        <v>-</v>
      </c>
      <c r="H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 s="134">
        <f>IF(DECOMPTE[[#This Row],[controle_1]]="-",DECOMPTE[[#This Row],[Nb jours facturés au patient]]*Part_patient,0)</f>
        <v>0</v>
      </c>
      <c r="J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 s="119">
        <f>Décompte!$D$8</f>
        <v>43466</v>
      </c>
      <c r="L69" s="16">
        <f>Décompte!$B$12</f>
        <v>0</v>
      </c>
      <c r="M69" s="16">
        <f>Décompte!$B$18</f>
        <v>0</v>
      </c>
      <c r="N69" s="15" t="str">
        <f>Décompte!$E$11</f>
        <v>INF</v>
      </c>
    </row>
    <row r="70" spans="1:14" x14ac:dyDescent="0.2">
      <c r="A70" s="152"/>
      <c r="B70" s="153"/>
      <c r="C70" s="157"/>
      <c r="D70" s="157"/>
      <c r="E70" s="158"/>
      <c r="F70" s="159"/>
      <c r="G70" s="136" t="str">
        <f>DECOMPTE[[#This Row],[controle_1]]</f>
        <v>-</v>
      </c>
      <c r="H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 s="134">
        <f>IF(DECOMPTE[[#This Row],[controle_1]]="-",DECOMPTE[[#This Row],[Nb jours facturés au patient]]*Part_patient,0)</f>
        <v>0</v>
      </c>
      <c r="J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 s="119">
        <f>Décompte!$D$8</f>
        <v>43466</v>
      </c>
      <c r="L70" s="16">
        <f>Décompte!$B$12</f>
        <v>0</v>
      </c>
      <c r="M70" s="16">
        <f>Décompte!$B$18</f>
        <v>0</v>
      </c>
      <c r="N70" s="15" t="str">
        <f>Décompte!$E$11</f>
        <v>INF</v>
      </c>
    </row>
    <row r="71" spans="1:14" x14ac:dyDescent="0.2">
      <c r="A71" s="152"/>
      <c r="B71" s="153"/>
      <c r="C71" s="157"/>
      <c r="D71" s="157"/>
      <c r="E71" s="158"/>
      <c r="F71" s="159"/>
      <c r="G71" s="136" t="str">
        <f>DECOMPTE[[#This Row],[controle_1]]</f>
        <v>-</v>
      </c>
      <c r="H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 s="134">
        <f>IF(DECOMPTE[[#This Row],[controle_1]]="-",DECOMPTE[[#This Row],[Nb jours facturés au patient]]*Part_patient,0)</f>
        <v>0</v>
      </c>
      <c r="J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 s="119">
        <f>Décompte!$D$8</f>
        <v>43466</v>
      </c>
      <c r="L71" s="16">
        <f>Décompte!$B$12</f>
        <v>0</v>
      </c>
      <c r="M71" s="16">
        <f>Décompte!$B$18</f>
        <v>0</v>
      </c>
      <c r="N71" s="15" t="str">
        <f>Décompte!$E$11</f>
        <v>INF</v>
      </c>
    </row>
    <row r="72" spans="1:14" x14ac:dyDescent="0.2">
      <c r="A72" s="152"/>
      <c r="B72" s="153"/>
      <c r="C72" s="157"/>
      <c r="D72" s="157"/>
      <c r="E72" s="158"/>
      <c r="F72" s="159"/>
      <c r="G72" s="136" t="str">
        <f>DECOMPTE[[#This Row],[controle_1]]</f>
        <v>-</v>
      </c>
      <c r="H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 s="134">
        <f>IF(DECOMPTE[[#This Row],[controle_1]]="-",DECOMPTE[[#This Row],[Nb jours facturés au patient]]*Part_patient,0)</f>
        <v>0</v>
      </c>
      <c r="J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 s="119">
        <f>Décompte!$D$8</f>
        <v>43466</v>
      </c>
      <c r="L72" s="16">
        <f>Décompte!$B$12</f>
        <v>0</v>
      </c>
      <c r="M72" s="16">
        <f>Décompte!$B$18</f>
        <v>0</v>
      </c>
      <c r="N72" s="15" t="str">
        <f>Décompte!$E$11</f>
        <v>INF</v>
      </c>
    </row>
    <row r="73" spans="1:14" x14ac:dyDescent="0.2">
      <c r="A73" s="152"/>
      <c r="B73" s="153"/>
      <c r="C73" s="157"/>
      <c r="D73" s="157"/>
      <c r="E73" s="158"/>
      <c r="F73" s="159"/>
      <c r="G73" s="136" t="str">
        <f>DECOMPTE[[#This Row],[controle_1]]</f>
        <v>-</v>
      </c>
      <c r="H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 s="134">
        <f>IF(DECOMPTE[[#This Row],[controle_1]]="-",DECOMPTE[[#This Row],[Nb jours facturés au patient]]*Part_patient,0)</f>
        <v>0</v>
      </c>
      <c r="J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 s="119">
        <f>Décompte!$D$8</f>
        <v>43466</v>
      </c>
      <c r="L73" s="16">
        <f>Décompte!$B$12</f>
        <v>0</v>
      </c>
      <c r="M73" s="16">
        <f>Décompte!$B$18</f>
        <v>0</v>
      </c>
      <c r="N73" s="15" t="str">
        <f>Décompte!$E$11</f>
        <v>INF</v>
      </c>
    </row>
    <row r="74" spans="1:14" x14ac:dyDescent="0.2">
      <c r="A74" s="152"/>
      <c r="B74" s="153"/>
      <c r="C74" s="157"/>
      <c r="D74" s="157"/>
      <c r="E74" s="158"/>
      <c r="F74" s="159"/>
      <c r="G74" s="136" t="str">
        <f>DECOMPTE[[#This Row],[controle_1]]</f>
        <v>-</v>
      </c>
      <c r="H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 s="134">
        <f>IF(DECOMPTE[[#This Row],[controle_1]]="-",DECOMPTE[[#This Row],[Nb jours facturés au patient]]*Part_patient,0)</f>
        <v>0</v>
      </c>
      <c r="J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 s="119">
        <f>Décompte!$D$8</f>
        <v>43466</v>
      </c>
      <c r="L74" s="16">
        <f>Décompte!$B$12</f>
        <v>0</v>
      </c>
      <c r="M74" s="16">
        <f>Décompte!$B$18</f>
        <v>0</v>
      </c>
      <c r="N74" s="15" t="str">
        <f>Décompte!$E$11</f>
        <v>INF</v>
      </c>
    </row>
    <row r="75" spans="1:14" x14ac:dyDescent="0.2">
      <c r="A75" s="152"/>
      <c r="B75" s="153"/>
      <c r="C75" s="157"/>
      <c r="D75" s="157"/>
      <c r="E75" s="158"/>
      <c r="F75" s="159"/>
      <c r="G75" s="136" t="str">
        <f>DECOMPTE[[#This Row],[controle_1]]</f>
        <v>-</v>
      </c>
      <c r="H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 s="134">
        <f>IF(DECOMPTE[[#This Row],[controle_1]]="-",DECOMPTE[[#This Row],[Nb jours facturés au patient]]*Part_patient,0)</f>
        <v>0</v>
      </c>
      <c r="J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 s="119">
        <f>Décompte!$D$8</f>
        <v>43466</v>
      </c>
      <c r="L75" s="16">
        <f>Décompte!$B$12</f>
        <v>0</v>
      </c>
      <c r="M75" s="16">
        <f>Décompte!$B$18</f>
        <v>0</v>
      </c>
      <c r="N75" s="15" t="str">
        <f>Décompte!$E$11</f>
        <v>INF</v>
      </c>
    </row>
    <row r="76" spans="1:14" x14ac:dyDescent="0.2">
      <c r="A76" s="152"/>
      <c r="B76" s="153"/>
      <c r="C76" s="157"/>
      <c r="D76" s="157"/>
      <c r="E76" s="158"/>
      <c r="F76" s="159"/>
      <c r="G76" s="136" t="str">
        <f>DECOMPTE[[#This Row],[controle_1]]</f>
        <v>-</v>
      </c>
      <c r="H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 s="134">
        <f>IF(DECOMPTE[[#This Row],[controle_1]]="-",DECOMPTE[[#This Row],[Nb jours facturés au patient]]*Part_patient,0)</f>
        <v>0</v>
      </c>
      <c r="J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 s="119">
        <f>Décompte!$D$8</f>
        <v>43466</v>
      </c>
      <c r="L76" s="16">
        <f>Décompte!$B$12</f>
        <v>0</v>
      </c>
      <c r="M76" s="16">
        <f>Décompte!$B$18</f>
        <v>0</v>
      </c>
      <c r="N76" s="15" t="str">
        <f>Décompte!$E$11</f>
        <v>INF</v>
      </c>
    </row>
    <row r="77" spans="1:14" x14ac:dyDescent="0.2">
      <c r="A77" s="152"/>
      <c r="B77" s="153"/>
      <c r="C77" s="157"/>
      <c r="D77" s="157"/>
      <c r="E77" s="158"/>
      <c r="F77" s="159"/>
      <c r="G77" s="136" t="str">
        <f>DECOMPTE[[#This Row],[controle_1]]</f>
        <v>-</v>
      </c>
      <c r="H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 s="134">
        <f>IF(DECOMPTE[[#This Row],[controle_1]]="-",DECOMPTE[[#This Row],[Nb jours facturés au patient]]*Part_patient,0)</f>
        <v>0</v>
      </c>
      <c r="J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 s="119">
        <f>Décompte!$D$8</f>
        <v>43466</v>
      </c>
      <c r="L77" s="16">
        <f>Décompte!$B$12</f>
        <v>0</v>
      </c>
      <c r="M77" s="16">
        <f>Décompte!$B$18</f>
        <v>0</v>
      </c>
      <c r="N77" s="15" t="str">
        <f>Décompte!$E$11</f>
        <v>INF</v>
      </c>
    </row>
    <row r="78" spans="1:14" x14ac:dyDescent="0.2">
      <c r="A78" s="152"/>
      <c r="B78" s="153"/>
      <c r="C78" s="157"/>
      <c r="D78" s="157"/>
      <c r="E78" s="158"/>
      <c r="F78" s="159"/>
      <c r="G78" s="136" t="str">
        <f>DECOMPTE[[#This Row],[controle_1]]</f>
        <v>-</v>
      </c>
      <c r="H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 s="134">
        <f>IF(DECOMPTE[[#This Row],[controle_1]]="-",DECOMPTE[[#This Row],[Nb jours facturés au patient]]*Part_patient,0)</f>
        <v>0</v>
      </c>
      <c r="J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 s="119">
        <f>Décompte!$D$8</f>
        <v>43466</v>
      </c>
      <c r="L78" s="16">
        <f>Décompte!$B$12</f>
        <v>0</v>
      </c>
      <c r="M78" s="16">
        <f>Décompte!$B$18</f>
        <v>0</v>
      </c>
      <c r="N78" s="15" t="str">
        <f>Décompte!$E$11</f>
        <v>INF</v>
      </c>
    </row>
    <row r="79" spans="1:14" x14ac:dyDescent="0.2">
      <c r="A79" s="152"/>
      <c r="B79" s="153"/>
      <c r="C79" s="157"/>
      <c r="D79" s="157"/>
      <c r="E79" s="158"/>
      <c r="F79" s="159"/>
      <c r="G79" s="136" t="str">
        <f>DECOMPTE[[#This Row],[controle_1]]</f>
        <v>-</v>
      </c>
      <c r="H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 s="134">
        <f>IF(DECOMPTE[[#This Row],[controle_1]]="-",DECOMPTE[[#This Row],[Nb jours facturés au patient]]*Part_patient,0)</f>
        <v>0</v>
      </c>
      <c r="J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 s="119">
        <f>Décompte!$D$8</f>
        <v>43466</v>
      </c>
      <c r="L79" s="16">
        <f>Décompte!$B$12</f>
        <v>0</v>
      </c>
      <c r="M79" s="16">
        <f>Décompte!$B$18</f>
        <v>0</v>
      </c>
      <c r="N79" s="15" t="str">
        <f>Décompte!$E$11</f>
        <v>INF</v>
      </c>
    </row>
    <row r="80" spans="1:14" x14ac:dyDescent="0.2">
      <c r="A80" s="152"/>
      <c r="B80" s="153"/>
      <c r="C80" s="157"/>
      <c r="D80" s="157"/>
      <c r="E80" s="158"/>
      <c r="F80" s="159"/>
      <c r="G80" s="136" t="str">
        <f>DECOMPTE[[#This Row],[controle_1]]</f>
        <v>-</v>
      </c>
      <c r="H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 s="134">
        <f>IF(DECOMPTE[[#This Row],[controle_1]]="-",DECOMPTE[[#This Row],[Nb jours facturés au patient]]*Part_patient,0)</f>
        <v>0</v>
      </c>
      <c r="J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 s="119">
        <f>Décompte!$D$8</f>
        <v>43466</v>
      </c>
      <c r="L80" s="16">
        <f>Décompte!$B$12</f>
        <v>0</v>
      </c>
      <c r="M80" s="16">
        <f>Décompte!$B$18</f>
        <v>0</v>
      </c>
      <c r="N80" s="15" t="str">
        <f>Décompte!$E$11</f>
        <v>INF</v>
      </c>
    </row>
    <row r="81" spans="1:14" x14ac:dyDescent="0.2">
      <c r="A81" s="152"/>
      <c r="B81" s="153"/>
      <c r="C81" s="157"/>
      <c r="D81" s="157"/>
      <c r="E81" s="158"/>
      <c r="F81" s="159"/>
      <c r="G81" s="136" t="str">
        <f>DECOMPTE[[#This Row],[controle_1]]</f>
        <v>-</v>
      </c>
      <c r="H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 s="134">
        <f>IF(DECOMPTE[[#This Row],[controle_1]]="-",DECOMPTE[[#This Row],[Nb jours facturés au patient]]*Part_patient,0)</f>
        <v>0</v>
      </c>
      <c r="J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 s="119">
        <f>Décompte!$D$8</f>
        <v>43466</v>
      </c>
      <c r="L81" s="16">
        <f>Décompte!$B$12</f>
        <v>0</v>
      </c>
      <c r="M81" s="16">
        <f>Décompte!$B$18</f>
        <v>0</v>
      </c>
      <c r="N81" s="15" t="str">
        <f>Décompte!$E$11</f>
        <v>INF</v>
      </c>
    </row>
    <row r="82" spans="1:14" x14ac:dyDescent="0.2">
      <c r="A82" s="152"/>
      <c r="B82" s="153"/>
      <c r="C82" s="157"/>
      <c r="D82" s="157"/>
      <c r="E82" s="158"/>
      <c r="F82" s="159"/>
      <c r="G82" s="136" t="str">
        <f>DECOMPTE[[#This Row],[controle_1]]</f>
        <v>-</v>
      </c>
      <c r="H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 s="134">
        <f>IF(DECOMPTE[[#This Row],[controle_1]]="-",DECOMPTE[[#This Row],[Nb jours facturés au patient]]*Part_patient,0)</f>
        <v>0</v>
      </c>
      <c r="J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 s="119">
        <f>Décompte!$D$8</f>
        <v>43466</v>
      </c>
      <c r="L82" s="16">
        <f>Décompte!$B$12</f>
        <v>0</v>
      </c>
      <c r="M82" s="16">
        <f>Décompte!$B$18</f>
        <v>0</v>
      </c>
      <c r="N82" s="15" t="str">
        <f>Décompte!$E$11</f>
        <v>INF</v>
      </c>
    </row>
    <row r="83" spans="1:14" x14ac:dyDescent="0.2">
      <c r="A83" s="152"/>
      <c r="B83" s="153"/>
      <c r="C83" s="157"/>
      <c r="D83" s="157"/>
      <c r="E83" s="158"/>
      <c r="F83" s="159"/>
      <c r="G83" s="136" t="str">
        <f>DECOMPTE[[#This Row],[controle_1]]</f>
        <v>-</v>
      </c>
      <c r="H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 s="134">
        <f>IF(DECOMPTE[[#This Row],[controle_1]]="-",DECOMPTE[[#This Row],[Nb jours facturés au patient]]*Part_patient,0)</f>
        <v>0</v>
      </c>
      <c r="J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 s="119">
        <f>Décompte!$D$8</f>
        <v>43466</v>
      </c>
      <c r="L83" s="16">
        <f>Décompte!$B$12</f>
        <v>0</v>
      </c>
      <c r="M83" s="16">
        <f>Décompte!$B$18</f>
        <v>0</v>
      </c>
      <c r="N83" s="15" t="str">
        <f>Décompte!$E$11</f>
        <v>INF</v>
      </c>
    </row>
    <row r="84" spans="1:14" x14ac:dyDescent="0.2">
      <c r="A84" s="152"/>
      <c r="B84" s="153"/>
      <c r="C84" s="157"/>
      <c r="D84" s="157"/>
      <c r="E84" s="158"/>
      <c r="F84" s="159"/>
      <c r="G84" s="136" t="str">
        <f>DECOMPTE[[#This Row],[controle_1]]</f>
        <v>-</v>
      </c>
      <c r="H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 s="134">
        <f>IF(DECOMPTE[[#This Row],[controle_1]]="-",DECOMPTE[[#This Row],[Nb jours facturés au patient]]*Part_patient,0)</f>
        <v>0</v>
      </c>
      <c r="J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 s="119">
        <f>Décompte!$D$8</f>
        <v>43466</v>
      </c>
      <c r="L84" s="16">
        <f>Décompte!$B$12</f>
        <v>0</v>
      </c>
      <c r="M84" s="16">
        <f>Décompte!$B$18</f>
        <v>0</v>
      </c>
      <c r="N84" s="15" t="str">
        <f>Décompte!$E$11</f>
        <v>INF</v>
      </c>
    </row>
    <row r="85" spans="1:14" x14ac:dyDescent="0.2">
      <c r="A85" s="152"/>
      <c r="B85" s="153"/>
      <c r="C85" s="157"/>
      <c r="D85" s="157"/>
      <c r="E85" s="158"/>
      <c r="F85" s="159"/>
      <c r="G85" s="136" t="str">
        <f>DECOMPTE[[#This Row],[controle_1]]</f>
        <v>-</v>
      </c>
      <c r="H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 s="134">
        <f>IF(DECOMPTE[[#This Row],[controle_1]]="-",DECOMPTE[[#This Row],[Nb jours facturés au patient]]*Part_patient,0)</f>
        <v>0</v>
      </c>
      <c r="J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 s="119">
        <f>Décompte!$D$8</f>
        <v>43466</v>
      </c>
      <c r="L85" s="16">
        <f>Décompte!$B$12</f>
        <v>0</v>
      </c>
      <c r="M85" s="16">
        <f>Décompte!$B$18</f>
        <v>0</v>
      </c>
      <c r="N85" s="15" t="str">
        <f>Décompte!$E$11</f>
        <v>INF</v>
      </c>
    </row>
    <row r="86" spans="1:14" x14ac:dyDescent="0.2">
      <c r="A86" s="152"/>
      <c r="B86" s="153"/>
      <c r="C86" s="157"/>
      <c r="D86" s="157"/>
      <c r="E86" s="158"/>
      <c r="F86" s="159"/>
      <c r="G86" s="136" t="str">
        <f>DECOMPTE[[#This Row],[controle_1]]</f>
        <v>-</v>
      </c>
      <c r="H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 s="134">
        <f>IF(DECOMPTE[[#This Row],[controle_1]]="-",DECOMPTE[[#This Row],[Nb jours facturés au patient]]*Part_patient,0)</f>
        <v>0</v>
      </c>
      <c r="J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 s="119">
        <f>Décompte!$D$8</f>
        <v>43466</v>
      </c>
      <c r="L86" s="16">
        <f>Décompte!$B$12</f>
        <v>0</v>
      </c>
      <c r="M86" s="16">
        <f>Décompte!$B$18</f>
        <v>0</v>
      </c>
      <c r="N86" s="15" t="str">
        <f>Décompte!$E$11</f>
        <v>INF</v>
      </c>
    </row>
    <row r="87" spans="1:14" x14ac:dyDescent="0.2">
      <c r="A87" s="152"/>
      <c r="B87" s="153"/>
      <c r="C87" s="157"/>
      <c r="D87" s="157"/>
      <c r="E87" s="158"/>
      <c r="F87" s="159"/>
      <c r="G87" s="136" t="str">
        <f>DECOMPTE[[#This Row],[controle_1]]</f>
        <v>-</v>
      </c>
      <c r="H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 s="134">
        <f>IF(DECOMPTE[[#This Row],[controle_1]]="-",DECOMPTE[[#This Row],[Nb jours facturés au patient]]*Part_patient,0)</f>
        <v>0</v>
      </c>
      <c r="J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 s="119">
        <f>Décompte!$D$8</f>
        <v>43466</v>
      </c>
      <c r="L87" s="16">
        <f>Décompte!$B$12</f>
        <v>0</v>
      </c>
      <c r="M87" s="16">
        <f>Décompte!$B$18</f>
        <v>0</v>
      </c>
      <c r="N87" s="15" t="str">
        <f>Décompte!$E$11</f>
        <v>INF</v>
      </c>
    </row>
    <row r="88" spans="1:14" x14ac:dyDescent="0.2">
      <c r="A88" s="152"/>
      <c r="B88" s="153"/>
      <c r="C88" s="157"/>
      <c r="D88" s="157"/>
      <c r="E88" s="158"/>
      <c r="F88" s="159"/>
      <c r="G88" s="136" t="str">
        <f>DECOMPTE[[#This Row],[controle_1]]</f>
        <v>-</v>
      </c>
      <c r="H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 s="134">
        <f>IF(DECOMPTE[[#This Row],[controle_1]]="-",DECOMPTE[[#This Row],[Nb jours facturés au patient]]*Part_patient,0)</f>
        <v>0</v>
      </c>
      <c r="J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 s="119">
        <f>Décompte!$D$8</f>
        <v>43466</v>
      </c>
      <c r="L88" s="16">
        <f>Décompte!$B$12</f>
        <v>0</v>
      </c>
      <c r="M88" s="16">
        <f>Décompte!$B$18</f>
        <v>0</v>
      </c>
      <c r="N88" s="15" t="str">
        <f>Décompte!$E$11</f>
        <v>INF</v>
      </c>
    </row>
    <row r="89" spans="1:14" x14ac:dyDescent="0.2">
      <c r="A89" s="152"/>
      <c r="B89" s="153"/>
      <c r="C89" s="157"/>
      <c r="D89" s="157"/>
      <c r="E89" s="158"/>
      <c r="F89" s="159"/>
      <c r="G89" s="136" t="str">
        <f>DECOMPTE[[#This Row],[controle_1]]</f>
        <v>-</v>
      </c>
      <c r="H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 s="134">
        <f>IF(DECOMPTE[[#This Row],[controle_1]]="-",DECOMPTE[[#This Row],[Nb jours facturés au patient]]*Part_patient,0)</f>
        <v>0</v>
      </c>
      <c r="J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 s="119">
        <f>Décompte!$D$8</f>
        <v>43466</v>
      </c>
      <c r="L89" s="16">
        <f>Décompte!$B$12</f>
        <v>0</v>
      </c>
      <c r="M89" s="16">
        <f>Décompte!$B$18</f>
        <v>0</v>
      </c>
      <c r="N89" s="15" t="str">
        <f>Décompte!$E$11</f>
        <v>INF</v>
      </c>
    </row>
    <row r="90" spans="1:14" x14ac:dyDescent="0.2">
      <c r="A90" s="152"/>
      <c r="B90" s="153"/>
      <c r="C90" s="157"/>
      <c r="D90" s="157"/>
      <c r="E90" s="158"/>
      <c r="F90" s="159"/>
      <c r="G90" s="136" t="str">
        <f>DECOMPTE[[#This Row],[controle_1]]</f>
        <v>-</v>
      </c>
      <c r="H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 s="134">
        <f>IF(DECOMPTE[[#This Row],[controle_1]]="-",DECOMPTE[[#This Row],[Nb jours facturés au patient]]*Part_patient,0)</f>
        <v>0</v>
      </c>
      <c r="J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 s="119">
        <f>Décompte!$D$8</f>
        <v>43466</v>
      </c>
      <c r="L90" s="16">
        <f>Décompte!$B$12</f>
        <v>0</v>
      </c>
      <c r="M90" s="16">
        <f>Décompte!$B$18</f>
        <v>0</v>
      </c>
      <c r="N90" s="15" t="str">
        <f>Décompte!$E$11</f>
        <v>INF</v>
      </c>
    </row>
    <row r="91" spans="1:14" x14ac:dyDescent="0.2">
      <c r="A91" s="152"/>
      <c r="B91" s="153"/>
      <c r="C91" s="157"/>
      <c r="D91" s="157"/>
      <c r="E91" s="158"/>
      <c r="F91" s="159"/>
      <c r="G91" s="136" t="str">
        <f>DECOMPTE[[#This Row],[controle_1]]</f>
        <v>-</v>
      </c>
      <c r="H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 s="134">
        <f>IF(DECOMPTE[[#This Row],[controle_1]]="-",DECOMPTE[[#This Row],[Nb jours facturés au patient]]*Part_patient,0)</f>
        <v>0</v>
      </c>
      <c r="J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 s="119">
        <f>Décompte!$D$8</f>
        <v>43466</v>
      </c>
      <c r="L91" s="16">
        <f>Décompte!$B$12</f>
        <v>0</v>
      </c>
      <c r="M91" s="16">
        <f>Décompte!$B$18</f>
        <v>0</v>
      </c>
      <c r="N91" s="15" t="str">
        <f>Décompte!$E$11</f>
        <v>INF</v>
      </c>
    </row>
    <row r="92" spans="1:14" x14ac:dyDescent="0.2">
      <c r="A92" s="152"/>
      <c r="B92" s="153"/>
      <c r="C92" s="157"/>
      <c r="D92" s="157"/>
      <c r="E92" s="158"/>
      <c r="F92" s="159"/>
      <c r="G92" s="136" t="str">
        <f>DECOMPTE[[#This Row],[controle_1]]</f>
        <v>-</v>
      </c>
      <c r="H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 s="134">
        <f>IF(DECOMPTE[[#This Row],[controle_1]]="-",DECOMPTE[[#This Row],[Nb jours facturés au patient]]*Part_patient,0)</f>
        <v>0</v>
      </c>
      <c r="J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 s="119">
        <f>Décompte!$D$8</f>
        <v>43466</v>
      </c>
      <c r="L92" s="16">
        <f>Décompte!$B$12</f>
        <v>0</v>
      </c>
      <c r="M92" s="16">
        <f>Décompte!$B$18</f>
        <v>0</v>
      </c>
      <c r="N92" s="15" t="str">
        <f>Décompte!$E$11</f>
        <v>INF</v>
      </c>
    </row>
    <row r="93" spans="1:14" x14ac:dyDescent="0.2">
      <c r="A93" s="152"/>
      <c r="B93" s="153"/>
      <c r="C93" s="157"/>
      <c r="D93" s="157"/>
      <c r="E93" s="158"/>
      <c r="F93" s="159"/>
      <c r="G93" s="136" t="str">
        <f>DECOMPTE[[#This Row],[controle_1]]</f>
        <v>-</v>
      </c>
      <c r="H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 s="134">
        <f>IF(DECOMPTE[[#This Row],[controle_1]]="-",DECOMPTE[[#This Row],[Nb jours facturés au patient]]*Part_patient,0)</f>
        <v>0</v>
      </c>
      <c r="J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 s="119">
        <f>Décompte!$D$8</f>
        <v>43466</v>
      </c>
      <c r="L93" s="16">
        <f>Décompte!$B$12</f>
        <v>0</v>
      </c>
      <c r="M93" s="16">
        <f>Décompte!$B$18</f>
        <v>0</v>
      </c>
      <c r="N93" s="15" t="str">
        <f>Décompte!$E$11</f>
        <v>INF</v>
      </c>
    </row>
    <row r="94" spans="1:14" x14ac:dyDescent="0.2">
      <c r="A94" s="152"/>
      <c r="B94" s="153"/>
      <c r="C94" s="157"/>
      <c r="D94" s="157"/>
      <c r="E94" s="158"/>
      <c r="F94" s="159"/>
      <c r="G94" s="136" t="str">
        <f>DECOMPTE[[#This Row],[controle_1]]</f>
        <v>-</v>
      </c>
      <c r="H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 s="134">
        <f>IF(DECOMPTE[[#This Row],[controle_1]]="-",DECOMPTE[[#This Row],[Nb jours facturés au patient]]*Part_patient,0)</f>
        <v>0</v>
      </c>
      <c r="J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 s="119">
        <f>Décompte!$D$8</f>
        <v>43466</v>
      </c>
      <c r="L94" s="16">
        <f>Décompte!$B$12</f>
        <v>0</v>
      </c>
      <c r="M94" s="16">
        <f>Décompte!$B$18</f>
        <v>0</v>
      </c>
      <c r="N94" s="15" t="str">
        <f>Décompte!$E$11</f>
        <v>INF</v>
      </c>
    </row>
    <row r="95" spans="1:14" x14ac:dyDescent="0.2">
      <c r="A95" s="152"/>
      <c r="B95" s="153"/>
      <c r="C95" s="157"/>
      <c r="D95" s="157"/>
      <c r="E95" s="158"/>
      <c r="F95" s="159"/>
      <c r="G95" s="136" t="str">
        <f>DECOMPTE[[#This Row],[controle_1]]</f>
        <v>-</v>
      </c>
      <c r="H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 s="134">
        <f>IF(DECOMPTE[[#This Row],[controle_1]]="-",DECOMPTE[[#This Row],[Nb jours facturés au patient]]*Part_patient,0)</f>
        <v>0</v>
      </c>
      <c r="J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 s="119">
        <f>Décompte!$D$8</f>
        <v>43466</v>
      </c>
      <c r="L95" s="16">
        <f>Décompte!$B$12</f>
        <v>0</v>
      </c>
      <c r="M95" s="16">
        <f>Décompte!$B$18</f>
        <v>0</v>
      </c>
      <c r="N95" s="15" t="str">
        <f>Décompte!$E$11</f>
        <v>INF</v>
      </c>
    </row>
    <row r="96" spans="1:14" x14ac:dyDescent="0.2">
      <c r="A96" s="152"/>
      <c r="B96" s="153"/>
      <c r="C96" s="157"/>
      <c r="D96" s="157"/>
      <c r="E96" s="158"/>
      <c r="F96" s="159"/>
      <c r="G96" s="136" t="str">
        <f>DECOMPTE[[#This Row],[controle_1]]</f>
        <v>-</v>
      </c>
      <c r="H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 s="134">
        <f>IF(DECOMPTE[[#This Row],[controle_1]]="-",DECOMPTE[[#This Row],[Nb jours facturés au patient]]*Part_patient,0)</f>
        <v>0</v>
      </c>
      <c r="J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 s="119">
        <f>Décompte!$D$8</f>
        <v>43466</v>
      </c>
      <c r="L96" s="16">
        <f>Décompte!$B$12</f>
        <v>0</v>
      </c>
      <c r="M96" s="16">
        <f>Décompte!$B$18</f>
        <v>0</v>
      </c>
      <c r="N96" s="15" t="str">
        <f>Décompte!$E$11</f>
        <v>INF</v>
      </c>
    </row>
    <row r="97" spans="1:14" x14ac:dyDescent="0.2">
      <c r="A97" s="152"/>
      <c r="B97" s="153"/>
      <c r="C97" s="157"/>
      <c r="D97" s="157"/>
      <c r="E97" s="158"/>
      <c r="F97" s="159"/>
      <c r="G97" s="136" t="str">
        <f>DECOMPTE[[#This Row],[controle_1]]</f>
        <v>-</v>
      </c>
      <c r="H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 s="134">
        <f>IF(DECOMPTE[[#This Row],[controle_1]]="-",DECOMPTE[[#This Row],[Nb jours facturés au patient]]*Part_patient,0)</f>
        <v>0</v>
      </c>
      <c r="J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 s="119">
        <f>Décompte!$D$8</f>
        <v>43466</v>
      </c>
      <c r="L97" s="16">
        <f>Décompte!$B$12</f>
        <v>0</v>
      </c>
      <c r="M97" s="16">
        <f>Décompte!$B$18</f>
        <v>0</v>
      </c>
      <c r="N97" s="15" t="str">
        <f>Décompte!$E$11</f>
        <v>INF</v>
      </c>
    </row>
    <row r="98" spans="1:14" x14ac:dyDescent="0.2">
      <c r="A98" s="152"/>
      <c r="B98" s="153"/>
      <c r="C98" s="157"/>
      <c r="D98" s="157"/>
      <c r="E98" s="158"/>
      <c r="F98" s="159"/>
      <c r="G98" s="136" t="str">
        <f>DECOMPTE[[#This Row],[controle_1]]</f>
        <v>-</v>
      </c>
      <c r="H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 s="134">
        <f>IF(DECOMPTE[[#This Row],[controle_1]]="-",DECOMPTE[[#This Row],[Nb jours facturés au patient]]*Part_patient,0)</f>
        <v>0</v>
      </c>
      <c r="J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 s="119">
        <f>Décompte!$D$8</f>
        <v>43466</v>
      </c>
      <c r="L98" s="16">
        <f>Décompte!$B$12</f>
        <v>0</v>
      </c>
      <c r="M98" s="16">
        <f>Décompte!$B$18</f>
        <v>0</v>
      </c>
      <c r="N98" s="15" t="str">
        <f>Décompte!$E$11</f>
        <v>INF</v>
      </c>
    </row>
    <row r="99" spans="1:14" x14ac:dyDescent="0.2">
      <c r="A99" s="152"/>
      <c r="B99" s="153"/>
      <c r="C99" s="157"/>
      <c r="D99" s="157"/>
      <c r="E99" s="158"/>
      <c r="F99" s="159"/>
      <c r="G99" s="136" t="str">
        <f>DECOMPTE[[#This Row],[controle_1]]</f>
        <v>-</v>
      </c>
      <c r="H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 s="134">
        <f>IF(DECOMPTE[[#This Row],[controle_1]]="-",DECOMPTE[[#This Row],[Nb jours facturés au patient]]*Part_patient,0)</f>
        <v>0</v>
      </c>
      <c r="J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 s="119">
        <f>Décompte!$D$8</f>
        <v>43466</v>
      </c>
      <c r="L99" s="16">
        <f>Décompte!$B$12</f>
        <v>0</v>
      </c>
      <c r="M99" s="16">
        <f>Décompte!$B$18</f>
        <v>0</v>
      </c>
      <c r="N99" s="15" t="str">
        <f>Décompte!$E$11</f>
        <v>INF</v>
      </c>
    </row>
    <row r="100" spans="1:14" x14ac:dyDescent="0.2">
      <c r="A100" s="152"/>
      <c r="B100" s="153"/>
      <c r="C100" s="157"/>
      <c r="D100" s="157"/>
      <c r="E100" s="158"/>
      <c r="F100" s="159"/>
      <c r="G100" s="136" t="str">
        <f>DECOMPTE[[#This Row],[controle_1]]</f>
        <v>-</v>
      </c>
      <c r="H1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 s="134">
        <f>IF(DECOMPTE[[#This Row],[controle_1]]="-",DECOMPTE[[#This Row],[Nb jours facturés au patient]]*Part_patient,0)</f>
        <v>0</v>
      </c>
      <c r="J1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 s="119">
        <f>Décompte!$D$8</f>
        <v>43466</v>
      </c>
      <c r="L100" s="16">
        <f>Décompte!$B$12</f>
        <v>0</v>
      </c>
      <c r="M100" s="16">
        <f>Décompte!$B$18</f>
        <v>0</v>
      </c>
      <c r="N100" s="15" t="str">
        <f>Décompte!$E$11</f>
        <v>INF</v>
      </c>
    </row>
    <row r="101" spans="1:14" x14ac:dyDescent="0.2">
      <c r="A101" s="152"/>
      <c r="B101" s="153"/>
      <c r="C101" s="157"/>
      <c r="D101" s="157"/>
      <c r="E101" s="158"/>
      <c r="F101" s="159"/>
      <c r="G101" s="136" t="str">
        <f>DECOMPTE[[#This Row],[controle_1]]</f>
        <v>-</v>
      </c>
      <c r="H1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 s="134">
        <f>IF(DECOMPTE[[#This Row],[controle_1]]="-",DECOMPTE[[#This Row],[Nb jours facturés au patient]]*Part_patient,0)</f>
        <v>0</v>
      </c>
      <c r="J1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 s="119">
        <f>Décompte!$D$8</f>
        <v>43466</v>
      </c>
      <c r="L101" s="16">
        <f>Décompte!$B$12</f>
        <v>0</v>
      </c>
      <c r="M101" s="16">
        <f>Décompte!$B$18</f>
        <v>0</v>
      </c>
      <c r="N101" s="15" t="str">
        <f>Décompte!$E$11</f>
        <v>INF</v>
      </c>
    </row>
    <row r="102" spans="1:14" x14ac:dyDescent="0.2">
      <c r="A102" s="152"/>
      <c r="B102" s="153"/>
      <c r="C102" s="157"/>
      <c r="D102" s="157"/>
      <c r="E102" s="158"/>
      <c r="F102" s="159"/>
      <c r="G102" s="136" t="str">
        <f>DECOMPTE[[#This Row],[controle_1]]</f>
        <v>-</v>
      </c>
      <c r="H1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 s="134">
        <f>IF(DECOMPTE[[#This Row],[controle_1]]="-",DECOMPTE[[#This Row],[Nb jours facturés au patient]]*Part_patient,0)</f>
        <v>0</v>
      </c>
      <c r="J1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 s="119">
        <f>Décompte!$D$8</f>
        <v>43466</v>
      </c>
      <c r="L102" s="16">
        <f>Décompte!$B$12</f>
        <v>0</v>
      </c>
      <c r="M102" s="16">
        <f>Décompte!$B$18</f>
        <v>0</v>
      </c>
      <c r="N102" s="15" t="str">
        <f>Décompte!$E$11</f>
        <v>INF</v>
      </c>
    </row>
    <row r="103" spans="1:14" x14ac:dyDescent="0.2">
      <c r="A103" s="152"/>
      <c r="B103" s="153"/>
      <c r="C103" s="157"/>
      <c r="D103" s="157"/>
      <c r="E103" s="158"/>
      <c r="F103" s="159"/>
      <c r="G103" s="136" t="str">
        <f>DECOMPTE[[#This Row],[controle_1]]</f>
        <v>-</v>
      </c>
      <c r="H1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 s="134">
        <f>IF(DECOMPTE[[#This Row],[controle_1]]="-",DECOMPTE[[#This Row],[Nb jours facturés au patient]]*Part_patient,0)</f>
        <v>0</v>
      </c>
      <c r="J1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 s="119">
        <f>Décompte!$D$8</f>
        <v>43466</v>
      </c>
      <c r="L103" s="16">
        <f>Décompte!$B$12</f>
        <v>0</v>
      </c>
      <c r="M103" s="16">
        <f>Décompte!$B$18</f>
        <v>0</v>
      </c>
      <c r="N103" s="15" t="str">
        <f>Décompte!$E$11</f>
        <v>INF</v>
      </c>
    </row>
    <row r="104" spans="1:14" x14ac:dyDescent="0.2">
      <c r="A104" s="152"/>
      <c r="B104" s="153"/>
      <c r="C104" s="157"/>
      <c r="D104" s="157"/>
      <c r="E104" s="158"/>
      <c r="F104" s="159"/>
      <c r="G104" s="136" t="str">
        <f>DECOMPTE[[#This Row],[controle_1]]</f>
        <v>-</v>
      </c>
      <c r="H1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 s="134">
        <f>IF(DECOMPTE[[#This Row],[controle_1]]="-",DECOMPTE[[#This Row],[Nb jours facturés au patient]]*Part_patient,0)</f>
        <v>0</v>
      </c>
      <c r="J1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 s="119">
        <f>Décompte!$D$8</f>
        <v>43466</v>
      </c>
      <c r="L104" s="16">
        <f>Décompte!$B$12</f>
        <v>0</v>
      </c>
      <c r="M104" s="16">
        <f>Décompte!$B$18</f>
        <v>0</v>
      </c>
      <c r="N104" s="15" t="str">
        <f>Décompte!$E$11</f>
        <v>INF</v>
      </c>
    </row>
    <row r="105" spans="1:14" x14ac:dyDescent="0.2">
      <c r="A105" s="152"/>
      <c r="B105" s="153"/>
      <c r="C105" s="157"/>
      <c r="D105" s="157"/>
      <c r="E105" s="158"/>
      <c r="F105" s="159"/>
      <c r="G105" s="136" t="str">
        <f>DECOMPTE[[#This Row],[controle_1]]</f>
        <v>-</v>
      </c>
      <c r="H1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 s="134">
        <f>IF(DECOMPTE[[#This Row],[controle_1]]="-",DECOMPTE[[#This Row],[Nb jours facturés au patient]]*Part_patient,0)</f>
        <v>0</v>
      </c>
      <c r="J1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 s="119">
        <f>Décompte!$D$8</f>
        <v>43466</v>
      </c>
      <c r="L105" s="16">
        <f>Décompte!$B$12</f>
        <v>0</v>
      </c>
      <c r="M105" s="16">
        <f>Décompte!$B$18</f>
        <v>0</v>
      </c>
      <c r="N105" s="15" t="str">
        <f>Décompte!$E$11</f>
        <v>INF</v>
      </c>
    </row>
    <row r="106" spans="1:14" x14ac:dyDescent="0.2">
      <c r="A106" s="152"/>
      <c r="B106" s="153"/>
      <c r="C106" s="157"/>
      <c r="D106" s="157"/>
      <c r="E106" s="158"/>
      <c r="F106" s="159"/>
      <c r="G106" s="136" t="str">
        <f>DECOMPTE[[#This Row],[controle_1]]</f>
        <v>-</v>
      </c>
      <c r="H1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 s="134">
        <f>IF(DECOMPTE[[#This Row],[controle_1]]="-",DECOMPTE[[#This Row],[Nb jours facturés au patient]]*Part_patient,0)</f>
        <v>0</v>
      </c>
      <c r="J1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 s="119">
        <f>Décompte!$D$8</f>
        <v>43466</v>
      </c>
      <c r="L106" s="16">
        <f>Décompte!$B$12</f>
        <v>0</v>
      </c>
      <c r="M106" s="16">
        <f>Décompte!$B$18</f>
        <v>0</v>
      </c>
      <c r="N106" s="15" t="str">
        <f>Décompte!$E$11</f>
        <v>INF</v>
      </c>
    </row>
    <row r="107" spans="1:14" x14ac:dyDescent="0.2">
      <c r="A107" s="152"/>
      <c r="B107" s="153"/>
      <c r="C107" s="157"/>
      <c r="D107" s="157"/>
      <c r="E107" s="158"/>
      <c r="F107" s="159"/>
      <c r="G107" s="136" t="str">
        <f>DECOMPTE[[#This Row],[controle_1]]</f>
        <v>-</v>
      </c>
      <c r="H1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 s="134">
        <f>IF(DECOMPTE[[#This Row],[controle_1]]="-",DECOMPTE[[#This Row],[Nb jours facturés au patient]]*Part_patient,0)</f>
        <v>0</v>
      </c>
      <c r="J1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 s="119">
        <f>Décompte!$D$8</f>
        <v>43466</v>
      </c>
      <c r="L107" s="16">
        <f>Décompte!$B$12</f>
        <v>0</v>
      </c>
      <c r="M107" s="16">
        <f>Décompte!$B$18</f>
        <v>0</v>
      </c>
      <c r="N107" s="15" t="str">
        <f>Décompte!$E$11</f>
        <v>INF</v>
      </c>
    </row>
    <row r="108" spans="1:14" x14ac:dyDescent="0.2">
      <c r="A108" s="152"/>
      <c r="B108" s="153"/>
      <c r="C108" s="157"/>
      <c r="D108" s="157"/>
      <c r="E108" s="158"/>
      <c r="F108" s="159"/>
      <c r="G108" s="136" t="str">
        <f>DECOMPTE[[#This Row],[controle_1]]</f>
        <v>-</v>
      </c>
      <c r="H1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 s="134">
        <f>IF(DECOMPTE[[#This Row],[controle_1]]="-",DECOMPTE[[#This Row],[Nb jours facturés au patient]]*Part_patient,0)</f>
        <v>0</v>
      </c>
      <c r="J1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 s="119">
        <f>Décompte!$D$8</f>
        <v>43466</v>
      </c>
      <c r="L108" s="16">
        <f>Décompte!$B$12</f>
        <v>0</v>
      </c>
      <c r="M108" s="16">
        <f>Décompte!$B$18</f>
        <v>0</v>
      </c>
      <c r="N108" s="15" t="str">
        <f>Décompte!$E$11</f>
        <v>INF</v>
      </c>
    </row>
    <row r="109" spans="1:14" x14ac:dyDescent="0.2">
      <c r="A109" s="152"/>
      <c r="B109" s="153"/>
      <c r="C109" s="157"/>
      <c r="D109" s="157"/>
      <c r="E109" s="158"/>
      <c r="F109" s="159"/>
      <c r="G109" s="136" t="str">
        <f>DECOMPTE[[#This Row],[controle_1]]</f>
        <v>-</v>
      </c>
      <c r="H1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 s="134">
        <f>IF(DECOMPTE[[#This Row],[controle_1]]="-",DECOMPTE[[#This Row],[Nb jours facturés au patient]]*Part_patient,0)</f>
        <v>0</v>
      </c>
      <c r="J1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 s="119">
        <f>Décompte!$D$8</f>
        <v>43466</v>
      </c>
      <c r="L109" s="16">
        <f>Décompte!$B$12</f>
        <v>0</v>
      </c>
      <c r="M109" s="16">
        <f>Décompte!$B$18</f>
        <v>0</v>
      </c>
      <c r="N109" s="15" t="str">
        <f>Décompte!$E$11</f>
        <v>INF</v>
      </c>
    </row>
    <row r="110" spans="1:14" x14ac:dyDescent="0.2">
      <c r="A110" s="152"/>
      <c r="B110" s="153"/>
      <c r="C110" s="157"/>
      <c r="D110" s="157"/>
      <c r="E110" s="158"/>
      <c r="F110" s="159"/>
      <c r="G110" s="136" t="str">
        <f>DECOMPTE[[#This Row],[controle_1]]</f>
        <v>-</v>
      </c>
      <c r="H1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 s="134">
        <f>IF(DECOMPTE[[#This Row],[controle_1]]="-",DECOMPTE[[#This Row],[Nb jours facturés au patient]]*Part_patient,0)</f>
        <v>0</v>
      </c>
      <c r="J1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 s="119">
        <f>Décompte!$D$8</f>
        <v>43466</v>
      </c>
      <c r="L110" s="16">
        <f>Décompte!$B$12</f>
        <v>0</v>
      </c>
      <c r="M110" s="16">
        <f>Décompte!$B$18</f>
        <v>0</v>
      </c>
      <c r="N110" s="15" t="str">
        <f>Décompte!$E$11</f>
        <v>INF</v>
      </c>
    </row>
    <row r="111" spans="1:14" x14ac:dyDescent="0.2">
      <c r="A111" s="152"/>
      <c r="B111" s="153"/>
      <c r="C111" s="157"/>
      <c r="D111" s="157"/>
      <c r="E111" s="158"/>
      <c r="F111" s="159"/>
      <c r="G111" s="136" t="str">
        <f>DECOMPTE[[#This Row],[controle_1]]</f>
        <v>-</v>
      </c>
      <c r="H1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 s="134">
        <f>IF(DECOMPTE[[#This Row],[controle_1]]="-",DECOMPTE[[#This Row],[Nb jours facturés au patient]]*Part_patient,0)</f>
        <v>0</v>
      </c>
      <c r="J1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 s="119">
        <f>Décompte!$D$8</f>
        <v>43466</v>
      </c>
      <c r="L111" s="16">
        <f>Décompte!$B$12</f>
        <v>0</v>
      </c>
      <c r="M111" s="16">
        <f>Décompte!$B$18</f>
        <v>0</v>
      </c>
      <c r="N111" s="15" t="str">
        <f>Décompte!$E$11</f>
        <v>INF</v>
      </c>
    </row>
    <row r="112" spans="1:14" x14ac:dyDescent="0.2">
      <c r="A112" s="152"/>
      <c r="B112" s="153"/>
      <c r="C112" s="157"/>
      <c r="D112" s="157"/>
      <c r="E112" s="158"/>
      <c r="F112" s="159"/>
      <c r="G112" s="136" t="str">
        <f>DECOMPTE[[#This Row],[controle_1]]</f>
        <v>-</v>
      </c>
      <c r="H1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 s="134">
        <f>IF(DECOMPTE[[#This Row],[controle_1]]="-",DECOMPTE[[#This Row],[Nb jours facturés au patient]]*Part_patient,0)</f>
        <v>0</v>
      </c>
      <c r="J1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 s="119">
        <f>Décompte!$D$8</f>
        <v>43466</v>
      </c>
      <c r="L112" s="16">
        <f>Décompte!$B$12</f>
        <v>0</v>
      </c>
      <c r="M112" s="16">
        <f>Décompte!$B$18</f>
        <v>0</v>
      </c>
      <c r="N112" s="15" t="str">
        <f>Décompte!$E$11</f>
        <v>INF</v>
      </c>
    </row>
    <row r="113" spans="1:14" x14ac:dyDescent="0.2">
      <c r="A113" s="152"/>
      <c r="B113" s="153"/>
      <c r="C113" s="157"/>
      <c r="D113" s="157"/>
      <c r="E113" s="158"/>
      <c r="F113" s="159"/>
      <c r="G113" s="136" t="str">
        <f>DECOMPTE[[#This Row],[controle_1]]</f>
        <v>-</v>
      </c>
      <c r="H1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 s="134">
        <f>IF(DECOMPTE[[#This Row],[controle_1]]="-",DECOMPTE[[#This Row],[Nb jours facturés au patient]]*Part_patient,0)</f>
        <v>0</v>
      </c>
      <c r="J1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 s="119">
        <f>Décompte!$D$8</f>
        <v>43466</v>
      </c>
      <c r="L113" s="16">
        <f>Décompte!$B$12</f>
        <v>0</v>
      </c>
      <c r="M113" s="16">
        <f>Décompte!$B$18</f>
        <v>0</v>
      </c>
      <c r="N113" s="15" t="str">
        <f>Décompte!$E$11</f>
        <v>INF</v>
      </c>
    </row>
    <row r="114" spans="1:14" x14ac:dyDescent="0.2">
      <c r="A114" s="152"/>
      <c r="B114" s="153"/>
      <c r="C114" s="157"/>
      <c r="D114" s="157"/>
      <c r="E114" s="158"/>
      <c r="F114" s="159"/>
      <c r="G114" s="136" t="str">
        <f>DECOMPTE[[#This Row],[controle_1]]</f>
        <v>-</v>
      </c>
      <c r="H1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 s="134">
        <f>IF(DECOMPTE[[#This Row],[controle_1]]="-",DECOMPTE[[#This Row],[Nb jours facturés au patient]]*Part_patient,0)</f>
        <v>0</v>
      </c>
      <c r="J1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 s="119">
        <f>Décompte!$D$8</f>
        <v>43466</v>
      </c>
      <c r="L114" s="16">
        <f>Décompte!$B$12</f>
        <v>0</v>
      </c>
      <c r="M114" s="16">
        <f>Décompte!$B$18</f>
        <v>0</v>
      </c>
      <c r="N114" s="15" t="str">
        <f>Décompte!$E$11</f>
        <v>INF</v>
      </c>
    </row>
    <row r="115" spans="1:14" x14ac:dyDescent="0.2">
      <c r="A115" s="152"/>
      <c r="B115" s="153"/>
      <c r="C115" s="157"/>
      <c r="D115" s="157"/>
      <c r="E115" s="158"/>
      <c r="F115" s="159"/>
      <c r="G115" s="136" t="str">
        <f>DECOMPTE[[#This Row],[controle_1]]</f>
        <v>-</v>
      </c>
      <c r="H1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 s="134">
        <f>IF(DECOMPTE[[#This Row],[controle_1]]="-",DECOMPTE[[#This Row],[Nb jours facturés au patient]]*Part_patient,0)</f>
        <v>0</v>
      </c>
      <c r="J1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 s="119">
        <f>Décompte!$D$8</f>
        <v>43466</v>
      </c>
      <c r="L115" s="16">
        <f>Décompte!$B$12</f>
        <v>0</v>
      </c>
      <c r="M115" s="16">
        <f>Décompte!$B$18</f>
        <v>0</v>
      </c>
      <c r="N115" s="15" t="str">
        <f>Décompte!$E$11</f>
        <v>INF</v>
      </c>
    </row>
    <row r="116" spans="1:14" x14ac:dyDescent="0.2">
      <c r="A116" s="152"/>
      <c r="B116" s="153"/>
      <c r="C116" s="157"/>
      <c r="D116" s="157"/>
      <c r="E116" s="158"/>
      <c r="F116" s="159"/>
      <c r="G116" s="136" t="str">
        <f>DECOMPTE[[#This Row],[controle_1]]</f>
        <v>-</v>
      </c>
      <c r="H1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 s="134">
        <f>IF(DECOMPTE[[#This Row],[controle_1]]="-",DECOMPTE[[#This Row],[Nb jours facturés au patient]]*Part_patient,0)</f>
        <v>0</v>
      </c>
      <c r="J1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 s="119">
        <f>Décompte!$D$8</f>
        <v>43466</v>
      </c>
      <c r="L116" s="16">
        <f>Décompte!$B$12</f>
        <v>0</v>
      </c>
      <c r="M116" s="16">
        <f>Décompte!$B$18</f>
        <v>0</v>
      </c>
      <c r="N116" s="15" t="str">
        <f>Décompte!$E$11</f>
        <v>INF</v>
      </c>
    </row>
    <row r="117" spans="1:14" x14ac:dyDescent="0.2">
      <c r="A117" s="152"/>
      <c r="B117" s="153"/>
      <c r="C117" s="157"/>
      <c r="D117" s="157"/>
      <c r="E117" s="158"/>
      <c r="F117" s="159"/>
      <c r="G117" s="136" t="str">
        <f>DECOMPTE[[#This Row],[controle_1]]</f>
        <v>-</v>
      </c>
      <c r="H1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 s="134">
        <f>IF(DECOMPTE[[#This Row],[controle_1]]="-",DECOMPTE[[#This Row],[Nb jours facturés au patient]]*Part_patient,0)</f>
        <v>0</v>
      </c>
      <c r="J1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 s="119">
        <f>Décompte!$D$8</f>
        <v>43466</v>
      </c>
      <c r="L117" s="16">
        <f>Décompte!$B$12</f>
        <v>0</v>
      </c>
      <c r="M117" s="16">
        <f>Décompte!$B$18</f>
        <v>0</v>
      </c>
      <c r="N117" s="15" t="str">
        <f>Décompte!$E$11</f>
        <v>INF</v>
      </c>
    </row>
    <row r="118" spans="1:14" x14ac:dyDescent="0.2">
      <c r="A118" s="152"/>
      <c r="B118" s="153"/>
      <c r="C118" s="157"/>
      <c r="D118" s="157"/>
      <c r="E118" s="158"/>
      <c r="F118" s="159"/>
      <c r="G118" s="136" t="str">
        <f>DECOMPTE[[#This Row],[controle_1]]</f>
        <v>-</v>
      </c>
      <c r="H1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 s="134">
        <f>IF(DECOMPTE[[#This Row],[controle_1]]="-",DECOMPTE[[#This Row],[Nb jours facturés au patient]]*Part_patient,0)</f>
        <v>0</v>
      </c>
      <c r="J1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 s="119">
        <f>Décompte!$D$8</f>
        <v>43466</v>
      </c>
      <c r="L118" s="16">
        <f>Décompte!$B$12</f>
        <v>0</v>
      </c>
      <c r="M118" s="16">
        <f>Décompte!$B$18</f>
        <v>0</v>
      </c>
      <c r="N118" s="15" t="str">
        <f>Décompte!$E$11</f>
        <v>INF</v>
      </c>
    </row>
    <row r="119" spans="1:14" x14ac:dyDescent="0.2">
      <c r="A119" s="152"/>
      <c r="B119" s="153"/>
      <c r="C119" s="157"/>
      <c r="D119" s="157"/>
      <c r="E119" s="158"/>
      <c r="F119" s="159"/>
      <c r="G119" s="136" t="str">
        <f>DECOMPTE[[#This Row],[controle_1]]</f>
        <v>-</v>
      </c>
      <c r="H1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 s="134">
        <f>IF(DECOMPTE[[#This Row],[controle_1]]="-",DECOMPTE[[#This Row],[Nb jours facturés au patient]]*Part_patient,0)</f>
        <v>0</v>
      </c>
      <c r="J1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 s="119">
        <f>Décompte!$D$8</f>
        <v>43466</v>
      </c>
      <c r="L119" s="16">
        <f>Décompte!$B$12</f>
        <v>0</v>
      </c>
      <c r="M119" s="16">
        <f>Décompte!$B$18</f>
        <v>0</v>
      </c>
      <c r="N119" s="15" t="str">
        <f>Décompte!$E$11</f>
        <v>INF</v>
      </c>
    </row>
    <row r="120" spans="1:14" x14ac:dyDescent="0.2">
      <c r="A120" s="152"/>
      <c r="B120" s="153"/>
      <c r="C120" s="157"/>
      <c r="D120" s="157"/>
      <c r="E120" s="158"/>
      <c r="F120" s="159"/>
      <c r="G120" s="136" t="str">
        <f>DECOMPTE[[#This Row],[controle_1]]</f>
        <v>-</v>
      </c>
      <c r="H1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0" s="134">
        <f>IF(DECOMPTE[[#This Row],[controle_1]]="-",DECOMPTE[[#This Row],[Nb jours facturés au patient]]*Part_patient,0)</f>
        <v>0</v>
      </c>
      <c r="J1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0" s="119">
        <f>Décompte!$D$8</f>
        <v>43466</v>
      </c>
      <c r="L120" s="16">
        <f>Décompte!$B$12</f>
        <v>0</v>
      </c>
      <c r="M120" s="16">
        <f>Décompte!$B$18</f>
        <v>0</v>
      </c>
      <c r="N120" s="15" t="str">
        <f>Décompte!$E$11</f>
        <v>INF</v>
      </c>
    </row>
    <row r="121" spans="1:14" x14ac:dyDescent="0.2">
      <c r="A121" s="152"/>
      <c r="B121" s="153"/>
      <c r="C121" s="157"/>
      <c r="D121" s="157"/>
      <c r="E121" s="158"/>
      <c r="F121" s="159"/>
      <c r="G121" s="136" t="str">
        <f>DECOMPTE[[#This Row],[controle_1]]</f>
        <v>-</v>
      </c>
      <c r="H1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1" s="134">
        <f>IF(DECOMPTE[[#This Row],[controle_1]]="-",DECOMPTE[[#This Row],[Nb jours facturés au patient]]*Part_patient,0)</f>
        <v>0</v>
      </c>
      <c r="J1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1" s="119">
        <f>Décompte!$D$8</f>
        <v>43466</v>
      </c>
      <c r="L121" s="16">
        <f>Décompte!$B$12</f>
        <v>0</v>
      </c>
      <c r="M121" s="16">
        <f>Décompte!$B$18</f>
        <v>0</v>
      </c>
      <c r="N121" s="15" t="str">
        <f>Décompte!$E$11</f>
        <v>INF</v>
      </c>
    </row>
    <row r="122" spans="1:14" x14ac:dyDescent="0.2">
      <c r="A122" s="152"/>
      <c r="B122" s="153"/>
      <c r="C122" s="157"/>
      <c r="D122" s="157"/>
      <c r="E122" s="158"/>
      <c r="F122" s="159"/>
      <c r="G122" s="136" t="str">
        <f>DECOMPTE[[#This Row],[controle_1]]</f>
        <v>-</v>
      </c>
      <c r="H1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2" s="134">
        <f>IF(DECOMPTE[[#This Row],[controle_1]]="-",DECOMPTE[[#This Row],[Nb jours facturés au patient]]*Part_patient,0)</f>
        <v>0</v>
      </c>
      <c r="J1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2" s="119">
        <f>Décompte!$D$8</f>
        <v>43466</v>
      </c>
      <c r="L122" s="16">
        <f>Décompte!$B$12</f>
        <v>0</v>
      </c>
      <c r="M122" s="16">
        <f>Décompte!$B$18</f>
        <v>0</v>
      </c>
      <c r="N122" s="15" t="str">
        <f>Décompte!$E$11</f>
        <v>INF</v>
      </c>
    </row>
    <row r="123" spans="1:14" x14ac:dyDescent="0.2">
      <c r="A123" s="152"/>
      <c r="B123" s="153"/>
      <c r="C123" s="157"/>
      <c r="D123" s="157"/>
      <c r="E123" s="158"/>
      <c r="F123" s="159"/>
      <c r="G123" s="136" t="str">
        <f>DECOMPTE[[#This Row],[controle_1]]</f>
        <v>-</v>
      </c>
      <c r="H1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3" s="134">
        <f>IF(DECOMPTE[[#This Row],[controle_1]]="-",DECOMPTE[[#This Row],[Nb jours facturés au patient]]*Part_patient,0)</f>
        <v>0</v>
      </c>
      <c r="J1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3" s="119">
        <f>Décompte!$D$8</f>
        <v>43466</v>
      </c>
      <c r="L123" s="16">
        <f>Décompte!$B$12</f>
        <v>0</v>
      </c>
      <c r="M123" s="16">
        <f>Décompte!$B$18</f>
        <v>0</v>
      </c>
      <c r="N123" s="15" t="str">
        <f>Décompte!$E$11</f>
        <v>INF</v>
      </c>
    </row>
    <row r="124" spans="1:14" x14ac:dyDescent="0.2">
      <c r="A124" s="152"/>
      <c r="B124" s="153"/>
      <c r="C124" s="157"/>
      <c r="D124" s="157"/>
      <c r="E124" s="158"/>
      <c r="F124" s="159"/>
      <c r="G124" s="136" t="str">
        <f>DECOMPTE[[#This Row],[controle_1]]</f>
        <v>-</v>
      </c>
      <c r="H1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4" s="134">
        <f>IF(DECOMPTE[[#This Row],[controle_1]]="-",DECOMPTE[[#This Row],[Nb jours facturés au patient]]*Part_patient,0)</f>
        <v>0</v>
      </c>
      <c r="J1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4" s="119">
        <f>Décompte!$D$8</f>
        <v>43466</v>
      </c>
      <c r="L124" s="16">
        <f>Décompte!$B$12</f>
        <v>0</v>
      </c>
      <c r="M124" s="16">
        <f>Décompte!$B$18</f>
        <v>0</v>
      </c>
      <c r="N124" s="15" t="str">
        <f>Décompte!$E$11</f>
        <v>INF</v>
      </c>
    </row>
    <row r="125" spans="1:14" x14ac:dyDescent="0.2">
      <c r="A125" s="152"/>
      <c r="B125" s="153"/>
      <c r="C125" s="157"/>
      <c r="D125" s="157"/>
      <c r="E125" s="158"/>
      <c r="F125" s="159"/>
      <c r="G125" s="136" t="str">
        <f>DECOMPTE[[#This Row],[controle_1]]</f>
        <v>-</v>
      </c>
      <c r="H1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5" s="134">
        <f>IF(DECOMPTE[[#This Row],[controle_1]]="-",DECOMPTE[[#This Row],[Nb jours facturés au patient]]*Part_patient,0)</f>
        <v>0</v>
      </c>
      <c r="J1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5" s="119">
        <f>Décompte!$D$8</f>
        <v>43466</v>
      </c>
      <c r="L125" s="16">
        <f>Décompte!$B$12</f>
        <v>0</v>
      </c>
      <c r="M125" s="16">
        <f>Décompte!$B$18</f>
        <v>0</v>
      </c>
      <c r="N125" s="15" t="str">
        <f>Décompte!$E$11</f>
        <v>INF</v>
      </c>
    </row>
    <row r="126" spans="1:14" x14ac:dyDescent="0.2">
      <c r="A126" s="152"/>
      <c r="B126" s="153"/>
      <c r="C126" s="157"/>
      <c r="D126" s="157"/>
      <c r="E126" s="158"/>
      <c r="F126" s="159"/>
      <c r="G126" s="136" t="str">
        <f>DECOMPTE[[#This Row],[controle_1]]</f>
        <v>-</v>
      </c>
      <c r="H1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6" s="134">
        <f>IF(DECOMPTE[[#This Row],[controle_1]]="-",DECOMPTE[[#This Row],[Nb jours facturés au patient]]*Part_patient,0)</f>
        <v>0</v>
      </c>
      <c r="J1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6" s="119">
        <f>Décompte!$D$8</f>
        <v>43466</v>
      </c>
      <c r="L126" s="16">
        <f>Décompte!$B$12</f>
        <v>0</v>
      </c>
      <c r="M126" s="16">
        <f>Décompte!$B$18</f>
        <v>0</v>
      </c>
      <c r="N126" s="15" t="str">
        <f>Décompte!$E$11</f>
        <v>INF</v>
      </c>
    </row>
    <row r="127" spans="1:14" x14ac:dyDescent="0.2">
      <c r="A127" s="152"/>
      <c r="B127" s="153"/>
      <c r="C127" s="157"/>
      <c r="D127" s="157"/>
      <c r="E127" s="158"/>
      <c r="F127" s="159"/>
      <c r="G127" s="136" t="str">
        <f>DECOMPTE[[#This Row],[controle_1]]</f>
        <v>-</v>
      </c>
      <c r="H1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7" s="134">
        <f>IF(DECOMPTE[[#This Row],[controle_1]]="-",DECOMPTE[[#This Row],[Nb jours facturés au patient]]*Part_patient,0)</f>
        <v>0</v>
      </c>
      <c r="J1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7" s="119">
        <f>Décompte!$D$8</f>
        <v>43466</v>
      </c>
      <c r="L127" s="16">
        <f>Décompte!$B$12</f>
        <v>0</v>
      </c>
      <c r="M127" s="16">
        <f>Décompte!$B$18</f>
        <v>0</v>
      </c>
      <c r="N127" s="15" t="str">
        <f>Décompte!$E$11</f>
        <v>INF</v>
      </c>
    </row>
    <row r="128" spans="1:14" x14ac:dyDescent="0.2">
      <c r="A128" s="152"/>
      <c r="B128" s="153"/>
      <c r="C128" s="157"/>
      <c r="D128" s="157"/>
      <c r="E128" s="158"/>
      <c r="F128" s="159"/>
      <c r="G128" s="136" t="str">
        <f>DECOMPTE[[#This Row],[controle_1]]</f>
        <v>-</v>
      </c>
      <c r="H1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8" s="134">
        <f>IF(DECOMPTE[[#This Row],[controle_1]]="-",DECOMPTE[[#This Row],[Nb jours facturés au patient]]*Part_patient,0)</f>
        <v>0</v>
      </c>
      <c r="J1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8" s="119">
        <f>Décompte!$D$8</f>
        <v>43466</v>
      </c>
      <c r="L128" s="16">
        <f>Décompte!$B$12</f>
        <v>0</v>
      </c>
      <c r="M128" s="16">
        <f>Décompte!$B$18</f>
        <v>0</v>
      </c>
      <c r="N128" s="15" t="str">
        <f>Décompte!$E$11</f>
        <v>INF</v>
      </c>
    </row>
    <row r="129" spans="1:14" x14ac:dyDescent="0.2">
      <c r="A129" s="152"/>
      <c r="B129" s="153"/>
      <c r="C129" s="157"/>
      <c r="D129" s="157"/>
      <c r="E129" s="158"/>
      <c r="F129" s="159"/>
      <c r="G129" s="136" t="str">
        <f>DECOMPTE[[#This Row],[controle_1]]</f>
        <v>-</v>
      </c>
      <c r="H1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29" s="134">
        <f>IF(DECOMPTE[[#This Row],[controle_1]]="-",DECOMPTE[[#This Row],[Nb jours facturés au patient]]*Part_patient,0)</f>
        <v>0</v>
      </c>
      <c r="J1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29" s="119">
        <f>Décompte!$D$8</f>
        <v>43466</v>
      </c>
      <c r="L129" s="16">
        <f>Décompte!$B$12</f>
        <v>0</v>
      </c>
      <c r="M129" s="16">
        <f>Décompte!$B$18</f>
        <v>0</v>
      </c>
      <c r="N129" s="15" t="str">
        <f>Décompte!$E$11</f>
        <v>INF</v>
      </c>
    </row>
    <row r="130" spans="1:14" x14ac:dyDescent="0.2">
      <c r="A130" s="152"/>
      <c r="B130" s="153"/>
      <c r="C130" s="157"/>
      <c r="D130" s="157"/>
      <c r="E130" s="158"/>
      <c r="F130" s="159"/>
      <c r="G130" s="136" t="str">
        <f>DECOMPTE[[#This Row],[controle_1]]</f>
        <v>-</v>
      </c>
      <c r="H1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0" s="134">
        <f>IF(DECOMPTE[[#This Row],[controle_1]]="-",DECOMPTE[[#This Row],[Nb jours facturés au patient]]*Part_patient,0)</f>
        <v>0</v>
      </c>
      <c r="J1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0" s="119">
        <f>Décompte!$D$8</f>
        <v>43466</v>
      </c>
      <c r="L130" s="16">
        <f>Décompte!$B$12</f>
        <v>0</v>
      </c>
      <c r="M130" s="16">
        <f>Décompte!$B$18</f>
        <v>0</v>
      </c>
      <c r="N130" s="15" t="str">
        <f>Décompte!$E$11</f>
        <v>INF</v>
      </c>
    </row>
    <row r="131" spans="1:14" x14ac:dyDescent="0.2">
      <c r="A131" s="152"/>
      <c r="B131" s="153"/>
      <c r="C131" s="157"/>
      <c r="D131" s="157"/>
      <c r="E131" s="158"/>
      <c r="F131" s="159"/>
      <c r="G131" s="136" t="str">
        <f>DECOMPTE[[#This Row],[controle_1]]</f>
        <v>-</v>
      </c>
      <c r="H1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1" s="134">
        <f>IF(DECOMPTE[[#This Row],[controle_1]]="-",DECOMPTE[[#This Row],[Nb jours facturés au patient]]*Part_patient,0)</f>
        <v>0</v>
      </c>
      <c r="J1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1" s="119">
        <f>Décompte!$D$8</f>
        <v>43466</v>
      </c>
      <c r="L131" s="16">
        <f>Décompte!$B$12</f>
        <v>0</v>
      </c>
      <c r="M131" s="16">
        <f>Décompte!$B$18</f>
        <v>0</v>
      </c>
      <c r="N131" s="15" t="str">
        <f>Décompte!$E$11</f>
        <v>INF</v>
      </c>
    </row>
    <row r="132" spans="1:14" x14ac:dyDescent="0.2">
      <c r="A132" s="152"/>
      <c r="B132" s="153"/>
      <c r="C132" s="157"/>
      <c r="D132" s="157"/>
      <c r="E132" s="158"/>
      <c r="F132" s="159"/>
      <c r="G132" s="136" t="str">
        <f>DECOMPTE[[#This Row],[controle_1]]</f>
        <v>-</v>
      </c>
      <c r="H1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2" s="134">
        <f>IF(DECOMPTE[[#This Row],[controle_1]]="-",DECOMPTE[[#This Row],[Nb jours facturés au patient]]*Part_patient,0)</f>
        <v>0</v>
      </c>
      <c r="J1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2" s="119">
        <f>Décompte!$D$8</f>
        <v>43466</v>
      </c>
      <c r="L132" s="16">
        <f>Décompte!$B$12</f>
        <v>0</v>
      </c>
      <c r="M132" s="16">
        <f>Décompte!$B$18</f>
        <v>0</v>
      </c>
      <c r="N132" s="15" t="str">
        <f>Décompte!$E$11</f>
        <v>INF</v>
      </c>
    </row>
    <row r="133" spans="1:14" x14ac:dyDescent="0.2">
      <c r="A133" s="152"/>
      <c r="B133" s="153"/>
      <c r="C133" s="157"/>
      <c r="D133" s="157"/>
      <c r="E133" s="158"/>
      <c r="F133" s="159"/>
      <c r="G133" s="136" t="str">
        <f>DECOMPTE[[#This Row],[controle_1]]</f>
        <v>-</v>
      </c>
      <c r="H1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3" s="134">
        <f>IF(DECOMPTE[[#This Row],[controle_1]]="-",DECOMPTE[[#This Row],[Nb jours facturés au patient]]*Part_patient,0)</f>
        <v>0</v>
      </c>
      <c r="J1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3" s="119">
        <f>Décompte!$D$8</f>
        <v>43466</v>
      </c>
      <c r="L133" s="16">
        <f>Décompte!$B$12</f>
        <v>0</v>
      </c>
      <c r="M133" s="16">
        <f>Décompte!$B$18</f>
        <v>0</v>
      </c>
      <c r="N133" s="15" t="str">
        <f>Décompte!$E$11</f>
        <v>INF</v>
      </c>
    </row>
    <row r="134" spans="1:14" x14ac:dyDescent="0.2">
      <c r="A134" s="152"/>
      <c r="B134" s="153"/>
      <c r="C134" s="157"/>
      <c r="D134" s="157"/>
      <c r="E134" s="158"/>
      <c r="F134" s="159"/>
      <c r="G134" s="136" t="str">
        <f>DECOMPTE[[#This Row],[controle_1]]</f>
        <v>-</v>
      </c>
      <c r="H1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4" s="134">
        <f>IF(DECOMPTE[[#This Row],[controle_1]]="-",DECOMPTE[[#This Row],[Nb jours facturés au patient]]*Part_patient,0)</f>
        <v>0</v>
      </c>
      <c r="J1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4" s="119">
        <f>Décompte!$D$8</f>
        <v>43466</v>
      </c>
      <c r="L134" s="16">
        <f>Décompte!$B$12</f>
        <v>0</v>
      </c>
      <c r="M134" s="16">
        <f>Décompte!$B$18</f>
        <v>0</v>
      </c>
      <c r="N134" s="15" t="str">
        <f>Décompte!$E$11</f>
        <v>INF</v>
      </c>
    </row>
    <row r="135" spans="1:14" x14ac:dyDescent="0.2">
      <c r="A135" s="152"/>
      <c r="B135" s="153"/>
      <c r="C135" s="157"/>
      <c r="D135" s="157"/>
      <c r="E135" s="158"/>
      <c r="F135" s="159"/>
      <c r="G135" s="136" t="str">
        <f>DECOMPTE[[#This Row],[controle_1]]</f>
        <v>-</v>
      </c>
      <c r="H1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5" s="134">
        <f>IF(DECOMPTE[[#This Row],[controle_1]]="-",DECOMPTE[[#This Row],[Nb jours facturés au patient]]*Part_patient,0)</f>
        <v>0</v>
      </c>
      <c r="J1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5" s="119">
        <f>Décompte!$D$8</f>
        <v>43466</v>
      </c>
      <c r="L135" s="16">
        <f>Décompte!$B$12</f>
        <v>0</v>
      </c>
      <c r="M135" s="16">
        <f>Décompte!$B$18</f>
        <v>0</v>
      </c>
      <c r="N135" s="15" t="str">
        <f>Décompte!$E$11</f>
        <v>INF</v>
      </c>
    </row>
    <row r="136" spans="1:14" x14ac:dyDescent="0.2">
      <c r="A136" s="152"/>
      <c r="B136" s="153"/>
      <c r="C136" s="157"/>
      <c r="D136" s="157"/>
      <c r="E136" s="158"/>
      <c r="F136" s="159"/>
      <c r="G136" s="136" t="str">
        <f>DECOMPTE[[#This Row],[controle_1]]</f>
        <v>-</v>
      </c>
      <c r="H1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6" s="134">
        <f>IF(DECOMPTE[[#This Row],[controle_1]]="-",DECOMPTE[[#This Row],[Nb jours facturés au patient]]*Part_patient,0)</f>
        <v>0</v>
      </c>
      <c r="J1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6" s="119">
        <f>Décompte!$D$8</f>
        <v>43466</v>
      </c>
      <c r="L136" s="16">
        <f>Décompte!$B$12</f>
        <v>0</v>
      </c>
      <c r="M136" s="16">
        <f>Décompte!$B$18</f>
        <v>0</v>
      </c>
      <c r="N136" s="15" t="str">
        <f>Décompte!$E$11</f>
        <v>INF</v>
      </c>
    </row>
    <row r="137" spans="1:14" x14ac:dyDescent="0.2">
      <c r="A137" s="152"/>
      <c r="B137" s="153"/>
      <c r="C137" s="157"/>
      <c r="D137" s="157"/>
      <c r="E137" s="158"/>
      <c r="F137" s="159"/>
      <c r="G137" s="136" t="str">
        <f>DECOMPTE[[#This Row],[controle_1]]</f>
        <v>-</v>
      </c>
      <c r="H1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7" s="134">
        <f>IF(DECOMPTE[[#This Row],[controle_1]]="-",DECOMPTE[[#This Row],[Nb jours facturés au patient]]*Part_patient,0)</f>
        <v>0</v>
      </c>
      <c r="J1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7" s="119">
        <f>Décompte!$D$8</f>
        <v>43466</v>
      </c>
      <c r="L137" s="16">
        <f>Décompte!$B$12</f>
        <v>0</v>
      </c>
      <c r="M137" s="16">
        <f>Décompte!$B$18</f>
        <v>0</v>
      </c>
      <c r="N137" s="15" t="str">
        <f>Décompte!$E$11</f>
        <v>INF</v>
      </c>
    </row>
    <row r="138" spans="1:14" x14ac:dyDescent="0.2">
      <c r="A138" s="152"/>
      <c r="B138" s="153"/>
      <c r="C138" s="157"/>
      <c r="D138" s="157"/>
      <c r="E138" s="158"/>
      <c r="F138" s="159"/>
      <c r="G138" s="136" t="str">
        <f>DECOMPTE[[#This Row],[controle_1]]</f>
        <v>-</v>
      </c>
      <c r="H1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8" s="134">
        <f>IF(DECOMPTE[[#This Row],[controle_1]]="-",DECOMPTE[[#This Row],[Nb jours facturés au patient]]*Part_patient,0)</f>
        <v>0</v>
      </c>
      <c r="J1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8" s="119">
        <f>Décompte!$D$8</f>
        <v>43466</v>
      </c>
      <c r="L138" s="16">
        <f>Décompte!$B$12</f>
        <v>0</v>
      </c>
      <c r="M138" s="16">
        <f>Décompte!$B$18</f>
        <v>0</v>
      </c>
      <c r="N138" s="15" t="str">
        <f>Décompte!$E$11</f>
        <v>INF</v>
      </c>
    </row>
    <row r="139" spans="1:14" x14ac:dyDescent="0.2">
      <c r="A139" s="152"/>
      <c r="B139" s="153"/>
      <c r="C139" s="157"/>
      <c r="D139" s="157"/>
      <c r="E139" s="158"/>
      <c r="F139" s="159"/>
      <c r="G139" s="136" t="str">
        <f>DECOMPTE[[#This Row],[controle_1]]</f>
        <v>-</v>
      </c>
      <c r="H1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39" s="134">
        <f>IF(DECOMPTE[[#This Row],[controle_1]]="-",DECOMPTE[[#This Row],[Nb jours facturés au patient]]*Part_patient,0)</f>
        <v>0</v>
      </c>
      <c r="J1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39" s="119">
        <f>Décompte!$D$8</f>
        <v>43466</v>
      </c>
      <c r="L139" s="16">
        <f>Décompte!$B$12</f>
        <v>0</v>
      </c>
      <c r="M139" s="16">
        <f>Décompte!$B$18</f>
        <v>0</v>
      </c>
      <c r="N139" s="15" t="str">
        <f>Décompte!$E$11</f>
        <v>INF</v>
      </c>
    </row>
    <row r="140" spans="1:14" x14ac:dyDescent="0.2">
      <c r="A140" s="152"/>
      <c r="B140" s="153"/>
      <c r="C140" s="157"/>
      <c r="D140" s="157"/>
      <c r="E140" s="158"/>
      <c r="F140" s="159"/>
      <c r="G140" s="136" t="str">
        <f>DECOMPTE[[#This Row],[controle_1]]</f>
        <v>-</v>
      </c>
      <c r="H1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0" s="134">
        <f>IF(DECOMPTE[[#This Row],[controle_1]]="-",DECOMPTE[[#This Row],[Nb jours facturés au patient]]*Part_patient,0)</f>
        <v>0</v>
      </c>
      <c r="J1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0" s="119">
        <f>Décompte!$D$8</f>
        <v>43466</v>
      </c>
      <c r="L140" s="16">
        <f>Décompte!$B$12</f>
        <v>0</v>
      </c>
      <c r="M140" s="16">
        <f>Décompte!$B$18</f>
        <v>0</v>
      </c>
      <c r="N140" s="15" t="str">
        <f>Décompte!$E$11</f>
        <v>INF</v>
      </c>
    </row>
    <row r="141" spans="1:14" x14ac:dyDescent="0.2">
      <c r="A141" s="152"/>
      <c r="B141" s="153"/>
      <c r="C141" s="157"/>
      <c r="D141" s="157"/>
      <c r="E141" s="158"/>
      <c r="F141" s="159"/>
      <c r="G141" s="136" t="str">
        <f>DECOMPTE[[#This Row],[controle_1]]</f>
        <v>-</v>
      </c>
      <c r="H1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1" s="134">
        <f>IF(DECOMPTE[[#This Row],[controle_1]]="-",DECOMPTE[[#This Row],[Nb jours facturés au patient]]*Part_patient,0)</f>
        <v>0</v>
      </c>
      <c r="J1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1" s="119">
        <f>Décompte!$D$8</f>
        <v>43466</v>
      </c>
      <c r="L141" s="16">
        <f>Décompte!$B$12</f>
        <v>0</v>
      </c>
      <c r="M141" s="16">
        <f>Décompte!$B$18</f>
        <v>0</v>
      </c>
      <c r="N141" s="15" t="str">
        <f>Décompte!$E$11</f>
        <v>INF</v>
      </c>
    </row>
    <row r="142" spans="1:14" x14ac:dyDescent="0.2">
      <c r="A142" s="152"/>
      <c r="B142" s="153"/>
      <c r="C142" s="157"/>
      <c r="D142" s="157"/>
      <c r="E142" s="158"/>
      <c r="F142" s="159"/>
      <c r="G142" s="136" t="str">
        <f>DECOMPTE[[#This Row],[controle_1]]</f>
        <v>-</v>
      </c>
      <c r="H1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2" s="134">
        <f>IF(DECOMPTE[[#This Row],[controle_1]]="-",DECOMPTE[[#This Row],[Nb jours facturés au patient]]*Part_patient,0)</f>
        <v>0</v>
      </c>
      <c r="J1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2" s="119">
        <f>Décompte!$D$8</f>
        <v>43466</v>
      </c>
      <c r="L142" s="16">
        <f>Décompte!$B$12</f>
        <v>0</v>
      </c>
      <c r="M142" s="16">
        <f>Décompte!$B$18</f>
        <v>0</v>
      </c>
      <c r="N142" s="15" t="str">
        <f>Décompte!$E$11</f>
        <v>INF</v>
      </c>
    </row>
    <row r="143" spans="1:14" x14ac:dyDescent="0.2">
      <c r="A143" s="152"/>
      <c r="B143" s="153"/>
      <c r="C143" s="157"/>
      <c r="D143" s="157"/>
      <c r="E143" s="158"/>
      <c r="F143" s="159"/>
      <c r="G143" s="136" t="str">
        <f>DECOMPTE[[#This Row],[controle_1]]</f>
        <v>-</v>
      </c>
      <c r="H1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3" s="134">
        <f>IF(DECOMPTE[[#This Row],[controle_1]]="-",DECOMPTE[[#This Row],[Nb jours facturés au patient]]*Part_patient,0)</f>
        <v>0</v>
      </c>
      <c r="J1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3" s="119">
        <f>Décompte!$D$8</f>
        <v>43466</v>
      </c>
      <c r="L143" s="16">
        <f>Décompte!$B$12</f>
        <v>0</v>
      </c>
      <c r="M143" s="16">
        <f>Décompte!$B$18</f>
        <v>0</v>
      </c>
      <c r="N143" s="15" t="str">
        <f>Décompte!$E$11</f>
        <v>INF</v>
      </c>
    </row>
    <row r="144" spans="1:14" x14ac:dyDescent="0.2">
      <c r="A144" s="152"/>
      <c r="B144" s="153"/>
      <c r="C144" s="157"/>
      <c r="D144" s="157"/>
      <c r="E144" s="158"/>
      <c r="F144" s="159"/>
      <c r="G144" s="136" t="str">
        <f>DECOMPTE[[#This Row],[controle_1]]</f>
        <v>-</v>
      </c>
      <c r="H1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4" s="134">
        <f>IF(DECOMPTE[[#This Row],[controle_1]]="-",DECOMPTE[[#This Row],[Nb jours facturés au patient]]*Part_patient,0)</f>
        <v>0</v>
      </c>
      <c r="J1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4" s="119">
        <f>Décompte!$D$8</f>
        <v>43466</v>
      </c>
      <c r="L144" s="16">
        <f>Décompte!$B$12</f>
        <v>0</v>
      </c>
      <c r="M144" s="16">
        <f>Décompte!$B$18</f>
        <v>0</v>
      </c>
      <c r="N144" s="15" t="str">
        <f>Décompte!$E$11</f>
        <v>INF</v>
      </c>
    </row>
    <row r="145" spans="1:14" x14ac:dyDescent="0.2">
      <c r="A145" s="152"/>
      <c r="B145" s="153"/>
      <c r="C145" s="157"/>
      <c r="D145" s="157"/>
      <c r="E145" s="158"/>
      <c r="F145" s="159"/>
      <c r="G145" s="136" t="str">
        <f>DECOMPTE[[#This Row],[controle_1]]</f>
        <v>-</v>
      </c>
      <c r="H1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5" s="134">
        <f>IF(DECOMPTE[[#This Row],[controle_1]]="-",DECOMPTE[[#This Row],[Nb jours facturés au patient]]*Part_patient,0)</f>
        <v>0</v>
      </c>
      <c r="J1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5" s="119">
        <f>Décompte!$D$8</f>
        <v>43466</v>
      </c>
      <c r="L145" s="16">
        <f>Décompte!$B$12</f>
        <v>0</v>
      </c>
      <c r="M145" s="16">
        <f>Décompte!$B$18</f>
        <v>0</v>
      </c>
      <c r="N145" s="15" t="str">
        <f>Décompte!$E$11</f>
        <v>INF</v>
      </c>
    </row>
    <row r="146" spans="1:14" x14ac:dyDescent="0.2">
      <c r="A146" s="152"/>
      <c r="B146" s="153"/>
      <c r="C146" s="157"/>
      <c r="D146" s="157"/>
      <c r="E146" s="158"/>
      <c r="F146" s="159"/>
      <c r="G146" s="136" t="str">
        <f>DECOMPTE[[#This Row],[controle_1]]</f>
        <v>-</v>
      </c>
      <c r="H1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6" s="134">
        <f>IF(DECOMPTE[[#This Row],[controle_1]]="-",DECOMPTE[[#This Row],[Nb jours facturés au patient]]*Part_patient,0)</f>
        <v>0</v>
      </c>
      <c r="J1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6" s="119">
        <f>Décompte!$D$8</f>
        <v>43466</v>
      </c>
      <c r="L146" s="16">
        <f>Décompte!$B$12</f>
        <v>0</v>
      </c>
      <c r="M146" s="16">
        <f>Décompte!$B$18</f>
        <v>0</v>
      </c>
      <c r="N146" s="15" t="str">
        <f>Décompte!$E$11</f>
        <v>INF</v>
      </c>
    </row>
    <row r="147" spans="1:14" x14ac:dyDescent="0.2">
      <c r="A147" s="152"/>
      <c r="B147" s="153"/>
      <c r="C147" s="157"/>
      <c r="D147" s="157"/>
      <c r="E147" s="158"/>
      <c r="F147" s="159"/>
      <c r="G147" s="136" t="str">
        <f>DECOMPTE[[#This Row],[controle_1]]</f>
        <v>-</v>
      </c>
      <c r="H1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7" s="134">
        <f>IF(DECOMPTE[[#This Row],[controle_1]]="-",DECOMPTE[[#This Row],[Nb jours facturés au patient]]*Part_patient,0)</f>
        <v>0</v>
      </c>
      <c r="J1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7" s="119">
        <f>Décompte!$D$8</f>
        <v>43466</v>
      </c>
      <c r="L147" s="16">
        <f>Décompte!$B$12</f>
        <v>0</v>
      </c>
      <c r="M147" s="16">
        <f>Décompte!$B$18</f>
        <v>0</v>
      </c>
      <c r="N147" s="15" t="str">
        <f>Décompte!$E$11</f>
        <v>INF</v>
      </c>
    </row>
    <row r="148" spans="1:14" x14ac:dyDescent="0.2">
      <c r="A148" s="152"/>
      <c r="B148" s="153"/>
      <c r="C148" s="157"/>
      <c r="D148" s="157"/>
      <c r="E148" s="158"/>
      <c r="F148" s="159"/>
      <c r="G148" s="136" t="str">
        <f>DECOMPTE[[#This Row],[controle_1]]</f>
        <v>-</v>
      </c>
      <c r="H1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8" s="134">
        <f>IF(DECOMPTE[[#This Row],[controle_1]]="-",DECOMPTE[[#This Row],[Nb jours facturés au patient]]*Part_patient,0)</f>
        <v>0</v>
      </c>
      <c r="J1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8" s="119">
        <f>Décompte!$D$8</f>
        <v>43466</v>
      </c>
      <c r="L148" s="16">
        <f>Décompte!$B$12</f>
        <v>0</v>
      </c>
      <c r="M148" s="16">
        <f>Décompte!$B$18</f>
        <v>0</v>
      </c>
      <c r="N148" s="15" t="str">
        <f>Décompte!$E$11</f>
        <v>INF</v>
      </c>
    </row>
    <row r="149" spans="1:14" x14ac:dyDescent="0.2">
      <c r="A149" s="152"/>
      <c r="B149" s="153"/>
      <c r="C149" s="157"/>
      <c r="D149" s="157"/>
      <c r="E149" s="158"/>
      <c r="F149" s="159"/>
      <c r="G149" s="136" t="str">
        <f>DECOMPTE[[#This Row],[controle_1]]</f>
        <v>-</v>
      </c>
      <c r="H1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49" s="134">
        <f>IF(DECOMPTE[[#This Row],[controle_1]]="-",DECOMPTE[[#This Row],[Nb jours facturés au patient]]*Part_patient,0)</f>
        <v>0</v>
      </c>
      <c r="J1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49" s="119">
        <f>Décompte!$D$8</f>
        <v>43466</v>
      </c>
      <c r="L149" s="16">
        <f>Décompte!$B$12</f>
        <v>0</v>
      </c>
      <c r="M149" s="16">
        <f>Décompte!$B$18</f>
        <v>0</v>
      </c>
      <c r="N149" s="15" t="str">
        <f>Décompte!$E$11</f>
        <v>INF</v>
      </c>
    </row>
    <row r="150" spans="1:14" x14ac:dyDescent="0.2">
      <c r="A150" s="152"/>
      <c r="B150" s="153"/>
      <c r="C150" s="157"/>
      <c r="D150" s="157"/>
      <c r="E150" s="158"/>
      <c r="F150" s="159"/>
      <c r="G150" s="136" t="str">
        <f>DECOMPTE[[#This Row],[controle_1]]</f>
        <v>-</v>
      </c>
      <c r="H1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0" s="134">
        <f>IF(DECOMPTE[[#This Row],[controle_1]]="-",DECOMPTE[[#This Row],[Nb jours facturés au patient]]*Part_patient,0)</f>
        <v>0</v>
      </c>
      <c r="J1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0" s="119">
        <f>Décompte!$D$8</f>
        <v>43466</v>
      </c>
      <c r="L150" s="16">
        <f>Décompte!$B$12</f>
        <v>0</v>
      </c>
      <c r="M150" s="16">
        <f>Décompte!$B$18</f>
        <v>0</v>
      </c>
      <c r="N150" s="15" t="str">
        <f>Décompte!$E$11</f>
        <v>INF</v>
      </c>
    </row>
    <row r="151" spans="1:14" x14ac:dyDescent="0.2">
      <c r="A151" s="152"/>
      <c r="B151" s="153"/>
      <c r="C151" s="157"/>
      <c r="D151" s="157"/>
      <c r="E151" s="158"/>
      <c r="F151" s="159"/>
      <c r="G151" s="136" t="str">
        <f>DECOMPTE[[#This Row],[controle_1]]</f>
        <v>-</v>
      </c>
      <c r="H1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1" s="134">
        <f>IF(DECOMPTE[[#This Row],[controle_1]]="-",DECOMPTE[[#This Row],[Nb jours facturés au patient]]*Part_patient,0)</f>
        <v>0</v>
      </c>
      <c r="J1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1" s="119">
        <f>Décompte!$D$8</f>
        <v>43466</v>
      </c>
      <c r="L151" s="16">
        <f>Décompte!$B$12</f>
        <v>0</v>
      </c>
      <c r="M151" s="16">
        <f>Décompte!$B$18</f>
        <v>0</v>
      </c>
      <c r="N151" s="15" t="str">
        <f>Décompte!$E$11</f>
        <v>INF</v>
      </c>
    </row>
    <row r="152" spans="1:14" x14ac:dyDescent="0.2">
      <c r="A152" s="152"/>
      <c r="B152" s="153"/>
      <c r="C152" s="157"/>
      <c r="D152" s="157"/>
      <c r="E152" s="158"/>
      <c r="F152" s="159"/>
      <c r="G152" s="136" t="str">
        <f>DECOMPTE[[#This Row],[controle_1]]</f>
        <v>-</v>
      </c>
      <c r="H1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2" s="134">
        <f>IF(DECOMPTE[[#This Row],[controle_1]]="-",DECOMPTE[[#This Row],[Nb jours facturés au patient]]*Part_patient,0)</f>
        <v>0</v>
      </c>
      <c r="J1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2" s="119">
        <f>Décompte!$D$8</f>
        <v>43466</v>
      </c>
      <c r="L152" s="16">
        <f>Décompte!$B$12</f>
        <v>0</v>
      </c>
      <c r="M152" s="16">
        <f>Décompte!$B$18</f>
        <v>0</v>
      </c>
      <c r="N152" s="15" t="str">
        <f>Décompte!$E$11</f>
        <v>INF</v>
      </c>
    </row>
    <row r="153" spans="1:14" x14ac:dyDescent="0.2">
      <c r="A153" s="152"/>
      <c r="B153" s="153"/>
      <c r="C153" s="157"/>
      <c r="D153" s="157"/>
      <c r="E153" s="158"/>
      <c r="F153" s="159"/>
      <c r="G153" s="136" t="str">
        <f>DECOMPTE[[#This Row],[controle_1]]</f>
        <v>-</v>
      </c>
      <c r="H1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3" s="134">
        <f>IF(DECOMPTE[[#This Row],[controle_1]]="-",DECOMPTE[[#This Row],[Nb jours facturés au patient]]*Part_patient,0)</f>
        <v>0</v>
      </c>
      <c r="J1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3" s="119">
        <f>Décompte!$D$8</f>
        <v>43466</v>
      </c>
      <c r="L153" s="16">
        <f>Décompte!$B$12</f>
        <v>0</v>
      </c>
      <c r="M153" s="16">
        <f>Décompte!$B$18</f>
        <v>0</v>
      </c>
      <c r="N153" s="15" t="str">
        <f>Décompte!$E$11</f>
        <v>INF</v>
      </c>
    </row>
    <row r="154" spans="1:14" x14ac:dyDescent="0.2">
      <c r="A154" s="152"/>
      <c r="B154" s="153"/>
      <c r="C154" s="157"/>
      <c r="D154" s="157"/>
      <c r="E154" s="158"/>
      <c r="F154" s="159"/>
      <c r="G154" s="136" t="str">
        <f>DECOMPTE[[#This Row],[controle_1]]</f>
        <v>-</v>
      </c>
      <c r="H1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4" s="134">
        <f>IF(DECOMPTE[[#This Row],[controle_1]]="-",DECOMPTE[[#This Row],[Nb jours facturés au patient]]*Part_patient,0)</f>
        <v>0</v>
      </c>
      <c r="J1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4" s="119">
        <f>Décompte!$D$8</f>
        <v>43466</v>
      </c>
      <c r="L154" s="16">
        <f>Décompte!$B$12</f>
        <v>0</v>
      </c>
      <c r="M154" s="16">
        <f>Décompte!$B$18</f>
        <v>0</v>
      </c>
      <c r="N154" s="15" t="str">
        <f>Décompte!$E$11</f>
        <v>INF</v>
      </c>
    </row>
    <row r="155" spans="1:14" x14ac:dyDescent="0.2">
      <c r="A155" s="152"/>
      <c r="B155" s="153"/>
      <c r="C155" s="157"/>
      <c r="D155" s="157"/>
      <c r="E155" s="158"/>
      <c r="F155" s="159"/>
      <c r="G155" s="136" t="str">
        <f>DECOMPTE[[#This Row],[controle_1]]</f>
        <v>-</v>
      </c>
      <c r="H1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5" s="134">
        <f>IF(DECOMPTE[[#This Row],[controle_1]]="-",DECOMPTE[[#This Row],[Nb jours facturés au patient]]*Part_patient,0)</f>
        <v>0</v>
      </c>
      <c r="J1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5" s="119">
        <f>Décompte!$D$8</f>
        <v>43466</v>
      </c>
      <c r="L155" s="16">
        <f>Décompte!$B$12</f>
        <v>0</v>
      </c>
      <c r="M155" s="16">
        <f>Décompte!$B$18</f>
        <v>0</v>
      </c>
      <c r="N155" s="15" t="str">
        <f>Décompte!$E$11</f>
        <v>INF</v>
      </c>
    </row>
    <row r="156" spans="1:14" x14ac:dyDescent="0.2">
      <c r="A156" s="152"/>
      <c r="B156" s="153"/>
      <c r="C156" s="157"/>
      <c r="D156" s="157"/>
      <c r="E156" s="158"/>
      <c r="F156" s="159"/>
      <c r="G156" s="136" t="str">
        <f>DECOMPTE[[#This Row],[controle_1]]</f>
        <v>-</v>
      </c>
      <c r="H1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6" s="134">
        <f>IF(DECOMPTE[[#This Row],[controle_1]]="-",DECOMPTE[[#This Row],[Nb jours facturés au patient]]*Part_patient,0)</f>
        <v>0</v>
      </c>
      <c r="J1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6" s="119">
        <f>Décompte!$D$8</f>
        <v>43466</v>
      </c>
      <c r="L156" s="16">
        <f>Décompte!$B$12</f>
        <v>0</v>
      </c>
      <c r="M156" s="16">
        <f>Décompte!$B$18</f>
        <v>0</v>
      </c>
      <c r="N156" s="15" t="str">
        <f>Décompte!$E$11</f>
        <v>INF</v>
      </c>
    </row>
    <row r="157" spans="1:14" x14ac:dyDescent="0.2">
      <c r="A157" s="152"/>
      <c r="B157" s="153"/>
      <c r="C157" s="157"/>
      <c r="D157" s="157"/>
      <c r="E157" s="158"/>
      <c r="F157" s="159"/>
      <c r="G157" s="136" t="str">
        <f>DECOMPTE[[#This Row],[controle_1]]</f>
        <v>-</v>
      </c>
      <c r="H1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7" s="134">
        <f>IF(DECOMPTE[[#This Row],[controle_1]]="-",DECOMPTE[[#This Row],[Nb jours facturés au patient]]*Part_patient,0)</f>
        <v>0</v>
      </c>
      <c r="J1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7" s="119">
        <f>Décompte!$D$8</f>
        <v>43466</v>
      </c>
      <c r="L157" s="16">
        <f>Décompte!$B$12</f>
        <v>0</v>
      </c>
      <c r="M157" s="16">
        <f>Décompte!$B$18</f>
        <v>0</v>
      </c>
      <c r="N157" s="15" t="str">
        <f>Décompte!$E$11</f>
        <v>INF</v>
      </c>
    </row>
    <row r="158" spans="1:14" x14ac:dyDescent="0.2">
      <c r="A158" s="152"/>
      <c r="B158" s="153"/>
      <c r="C158" s="157"/>
      <c r="D158" s="157"/>
      <c r="E158" s="158"/>
      <c r="F158" s="159"/>
      <c r="G158" s="136" t="str">
        <f>DECOMPTE[[#This Row],[controle_1]]</f>
        <v>-</v>
      </c>
      <c r="H1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8" s="134">
        <f>IF(DECOMPTE[[#This Row],[controle_1]]="-",DECOMPTE[[#This Row],[Nb jours facturés au patient]]*Part_patient,0)</f>
        <v>0</v>
      </c>
      <c r="J1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8" s="119">
        <f>Décompte!$D$8</f>
        <v>43466</v>
      </c>
      <c r="L158" s="16">
        <f>Décompte!$B$12</f>
        <v>0</v>
      </c>
      <c r="M158" s="16">
        <f>Décompte!$B$18</f>
        <v>0</v>
      </c>
      <c r="N158" s="15" t="str">
        <f>Décompte!$E$11</f>
        <v>INF</v>
      </c>
    </row>
    <row r="159" spans="1:14" x14ac:dyDescent="0.2">
      <c r="A159" s="152"/>
      <c r="B159" s="153"/>
      <c r="C159" s="157"/>
      <c r="D159" s="157"/>
      <c r="E159" s="158"/>
      <c r="F159" s="159"/>
      <c r="G159" s="136" t="str">
        <f>DECOMPTE[[#This Row],[controle_1]]</f>
        <v>-</v>
      </c>
      <c r="H1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59" s="134">
        <f>IF(DECOMPTE[[#This Row],[controle_1]]="-",DECOMPTE[[#This Row],[Nb jours facturés au patient]]*Part_patient,0)</f>
        <v>0</v>
      </c>
      <c r="J1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59" s="119">
        <f>Décompte!$D$8</f>
        <v>43466</v>
      </c>
      <c r="L159" s="16">
        <f>Décompte!$B$12</f>
        <v>0</v>
      </c>
      <c r="M159" s="16">
        <f>Décompte!$B$18</f>
        <v>0</v>
      </c>
      <c r="N159" s="15" t="str">
        <f>Décompte!$E$11</f>
        <v>INF</v>
      </c>
    </row>
    <row r="160" spans="1:14" x14ac:dyDescent="0.2">
      <c r="A160" s="152"/>
      <c r="B160" s="153"/>
      <c r="C160" s="157"/>
      <c r="D160" s="157"/>
      <c r="E160" s="158"/>
      <c r="F160" s="159"/>
      <c r="G160" s="136" t="str">
        <f>DECOMPTE[[#This Row],[controle_1]]</f>
        <v>-</v>
      </c>
      <c r="H1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0" s="134">
        <f>IF(DECOMPTE[[#This Row],[controle_1]]="-",DECOMPTE[[#This Row],[Nb jours facturés au patient]]*Part_patient,0)</f>
        <v>0</v>
      </c>
      <c r="J1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0" s="119">
        <f>Décompte!$D$8</f>
        <v>43466</v>
      </c>
      <c r="L160" s="16">
        <f>Décompte!$B$12</f>
        <v>0</v>
      </c>
      <c r="M160" s="16">
        <f>Décompte!$B$18</f>
        <v>0</v>
      </c>
      <c r="N160" s="15" t="str">
        <f>Décompte!$E$11</f>
        <v>INF</v>
      </c>
    </row>
    <row r="161" spans="1:14" x14ac:dyDescent="0.2">
      <c r="A161" s="152"/>
      <c r="B161" s="153"/>
      <c r="C161" s="157"/>
      <c r="D161" s="157"/>
      <c r="E161" s="158"/>
      <c r="F161" s="159"/>
      <c r="G161" s="136" t="str">
        <f>DECOMPTE[[#This Row],[controle_1]]</f>
        <v>-</v>
      </c>
      <c r="H1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1" s="134">
        <f>IF(DECOMPTE[[#This Row],[controle_1]]="-",DECOMPTE[[#This Row],[Nb jours facturés au patient]]*Part_patient,0)</f>
        <v>0</v>
      </c>
      <c r="J1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1" s="119">
        <f>Décompte!$D$8</f>
        <v>43466</v>
      </c>
      <c r="L161" s="16">
        <f>Décompte!$B$12</f>
        <v>0</v>
      </c>
      <c r="M161" s="16">
        <f>Décompte!$B$18</f>
        <v>0</v>
      </c>
      <c r="N161" s="15" t="str">
        <f>Décompte!$E$11</f>
        <v>INF</v>
      </c>
    </row>
    <row r="162" spans="1:14" x14ac:dyDescent="0.2">
      <c r="A162" s="152"/>
      <c r="B162" s="153"/>
      <c r="C162" s="157"/>
      <c r="D162" s="157"/>
      <c r="E162" s="158"/>
      <c r="F162" s="159"/>
      <c r="G162" s="136" t="str">
        <f>DECOMPTE[[#This Row],[controle_1]]</f>
        <v>-</v>
      </c>
      <c r="H1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2" s="134">
        <f>IF(DECOMPTE[[#This Row],[controle_1]]="-",DECOMPTE[[#This Row],[Nb jours facturés au patient]]*Part_patient,0)</f>
        <v>0</v>
      </c>
      <c r="J1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2" s="119">
        <f>Décompte!$D$8</f>
        <v>43466</v>
      </c>
      <c r="L162" s="16">
        <f>Décompte!$B$12</f>
        <v>0</v>
      </c>
      <c r="M162" s="16">
        <f>Décompte!$B$18</f>
        <v>0</v>
      </c>
      <c r="N162" s="15" t="str">
        <f>Décompte!$E$11</f>
        <v>INF</v>
      </c>
    </row>
    <row r="163" spans="1:14" x14ac:dyDescent="0.2">
      <c r="A163" s="152"/>
      <c r="B163" s="153"/>
      <c r="C163" s="157"/>
      <c r="D163" s="157"/>
      <c r="E163" s="158"/>
      <c r="F163" s="159"/>
      <c r="G163" s="136" t="str">
        <f>DECOMPTE[[#This Row],[controle_1]]</f>
        <v>-</v>
      </c>
      <c r="H1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3" s="134">
        <f>IF(DECOMPTE[[#This Row],[controle_1]]="-",DECOMPTE[[#This Row],[Nb jours facturés au patient]]*Part_patient,0)</f>
        <v>0</v>
      </c>
      <c r="J1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3" s="119">
        <f>Décompte!$D$8</f>
        <v>43466</v>
      </c>
      <c r="L163" s="16">
        <f>Décompte!$B$12</f>
        <v>0</v>
      </c>
      <c r="M163" s="16">
        <f>Décompte!$B$18</f>
        <v>0</v>
      </c>
      <c r="N163" s="15" t="str">
        <f>Décompte!$E$11</f>
        <v>INF</v>
      </c>
    </row>
    <row r="164" spans="1:14" x14ac:dyDescent="0.2">
      <c r="A164" s="152"/>
      <c r="B164" s="153"/>
      <c r="C164" s="157"/>
      <c r="D164" s="157"/>
      <c r="E164" s="158"/>
      <c r="F164" s="159"/>
      <c r="G164" s="136" t="str">
        <f>DECOMPTE[[#This Row],[controle_1]]</f>
        <v>-</v>
      </c>
      <c r="H1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4" s="134">
        <f>IF(DECOMPTE[[#This Row],[controle_1]]="-",DECOMPTE[[#This Row],[Nb jours facturés au patient]]*Part_patient,0)</f>
        <v>0</v>
      </c>
      <c r="J1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4" s="119">
        <f>Décompte!$D$8</f>
        <v>43466</v>
      </c>
      <c r="L164" s="16">
        <f>Décompte!$B$12</f>
        <v>0</v>
      </c>
      <c r="M164" s="16">
        <f>Décompte!$B$18</f>
        <v>0</v>
      </c>
      <c r="N164" s="15" t="str">
        <f>Décompte!$E$11</f>
        <v>INF</v>
      </c>
    </row>
    <row r="165" spans="1:14" x14ac:dyDescent="0.2">
      <c r="A165" s="152"/>
      <c r="B165" s="153"/>
      <c r="C165" s="157"/>
      <c r="D165" s="157"/>
      <c r="E165" s="158"/>
      <c r="F165" s="159"/>
      <c r="G165" s="136" t="str">
        <f>DECOMPTE[[#This Row],[controle_1]]</f>
        <v>-</v>
      </c>
      <c r="H1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5" s="134">
        <f>IF(DECOMPTE[[#This Row],[controle_1]]="-",DECOMPTE[[#This Row],[Nb jours facturés au patient]]*Part_patient,0)</f>
        <v>0</v>
      </c>
      <c r="J1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5" s="119">
        <f>Décompte!$D$8</f>
        <v>43466</v>
      </c>
      <c r="L165" s="16">
        <f>Décompte!$B$12</f>
        <v>0</v>
      </c>
      <c r="M165" s="16">
        <f>Décompte!$B$18</f>
        <v>0</v>
      </c>
      <c r="N165" s="15" t="str">
        <f>Décompte!$E$11</f>
        <v>INF</v>
      </c>
    </row>
    <row r="166" spans="1:14" x14ac:dyDescent="0.2">
      <c r="A166" s="152"/>
      <c r="B166" s="153"/>
      <c r="C166" s="157"/>
      <c r="D166" s="157"/>
      <c r="E166" s="158"/>
      <c r="F166" s="159"/>
      <c r="G166" s="136" t="str">
        <f>DECOMPTE[[#This Row],[controle_1]]</f>
        <v>-</v>
      </c>
      <c r="H1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6" s="134">
        <f>IF(DECOMPTE[[#This Row],[controle_1]]="-",DECOMPTE[[#This Row],[Nb jours facturés au patient]]*Part_patient,0)</f>
        <v>0</v>
      </c>
      <c r="J1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6" s="119">
        <f>Décompte!$D$8</f>
        <v>43466</v>
      </c>
      <c r="L166" s="16">
        <f>Décompte!$B$12</f>
        <v>0</v>
      </c>
      <c r="M166" s="16">
        <f>Décompte!$B$18</f>
        <v>0</v>
      </c>
      <c r="N166" s="15" t="str">
        <f>Décompte!$E$11</f>
        <v>INF</v>
      </c>
    </row>
    <row r="167" spans="1:14" x14ac:dyDescent="0.2">
      <c r="A167" s="152"/>
      <c r="B167" s="153"/>
      <c r="C167" s="157"/>
      <c r="D167" s="157"/>
      <c r="E167" s="158"/>
      <c r="F167" s="159"/>
      <c r="G167" s="136" t="str">
        <f>DECOMPTE[[#This Row],[controle_1]]</f>
        <v>-</v>
      </c>
      <c r="H1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7" s="134">
        <f>IF(DECOMPTE[[#This Row],[controle_1]]="-",DECOMPTE[[#This Row],[Nb jours facturés au patient]]*Part_patient,0)</f>
        <v>0</v>
      </c>
      <c r="J1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7" s="119">
        <f>Décompte!$D$8</f>
        <v>43466</v>
      </c>
      <c r="L167" s="16">
        <f>Décompte!$B$12</f>
        <v>0</v>
      </c>
      <c r="M167" s="16">
        <f>Décompte!$B$18</f>
        <v>0</v>
      </c>
      <c r="N167" s="15" t="str">
        <f>Décompte!$E$11</f>
        <v>INF</v>
      </c>
    </row>
    <row r="168" spans="1:14" x14ac:dyDescent="0.2">
      <c r="A168" s="152"/>
      <c r="B168" s="153"/>
      <c r="C168" s="157"/>
      <c r="D168" s="157"/>
      <c r="E168" s="158"/>
      <c r="F168" s="159"/>
      <c r="G168" s="136" t="str">
        <f>DECOMPTE[[#This Row],[controle_1]]</f>
        <v>-</v>
      </c>
      <c r="H1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8" s="134">
        <f>IF(DECOMPTE[[#This Row],[controle_1]]="-",DECOMPTE[[#This Row],[Nb jours facturés au patient]]*Part_patient,0)</f>
        <v>0</v>
      </c>
      <c r="J1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8" s="119">
        <f>Décompte!$D$8</f>
        <v>43466</v>
      </c>
      <c r="L168" s="16">
        <f>Décompte!$B$12</f>
        <v>0</v>
      </c>
      <c r="M168" s="16">
        <f>Décompte!$B$18</f>
        <v>0</v>
      </c>
      <c r="N168" s="15" t="str">
        <f>Décompte!$E$11</f>
        <v>INF</v>
      </c>
    </row>
    <row r="169" spans="1:14" x14ac:dyDescent="0.2">
      <c r="A169" s="152"/>
      <c r="B169" s="153"/>
      <c r="C169" s="157"/>
      <c r="D169" s="157"/>
      <c r="E169" s="158"/>
      <c r="F169" s="159"/>
      <c r="G169" s="136" t="str">
        <f>DECOMPTE[[#This Row],[controle_1]]</f>
        <v>-</v>
      </c>
      <c r="H1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69" s="134">
        <f>IF(DECOMPTE[[#This Row],[controle_1]]="-",DECOMPTE[[#This Row],[Nb jours facturés au patient]]*Part_patient,0)</f>
        <v>0</v>
      </c>
      <c r="J1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69" s="119">
        <f>Décompte!$D$8</f>
        <v>43466</v>
      </c>
      <c r="L169" s="16">
        <f>Décompte!$B$12</f>
        <v>0</v>
      </c>
      <c r="M169" s="16">
        <f>Décompte!$B$18</f>
        <v>0</v>
      </c>
      <c r="N169" s="15" t="str">
        <f>Décompte!$E$11</f>
        <v>INF</v>
      </c>
    </row>
    <row r="170" spans="1:14" x14ac:dyDescent="0.2">
      <c r="A170" s="152"/>
      <c r="B170" s="153"/>
      <c r="C170" s="157"/>
      <c r="D170" s="157"/>
      <c r="E170" s="158"/>
      <c r="F170" s="159"/>
      <c r="G170" s="136" t="str">
        <f>DECOMPTE[[#This Row],[controle_1]]</f>
        <v>-</v>
      </c>
      <c r="H1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0" s="134">
        <f>IF(DECOMPTE[[#This Row],[controle_1]]="-",DECOMPTE[[#This Row],[Nb jours facturés au patient]]*Part_patient,0)</f>
        <v>0</v>
      </c>
      <c r="J1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0" s="119">
        <f>Décompte!$D$8</f>
        <v>43466</v>
      </c>
      <c r="L170" s="16">
        <f>Décompte!$B$12</f>
        <v>0</v>
      </c>
      <c r="M170" s="16">
        <f>Décompte!$B$18</f>
        <v>0</v>
      </c>
      <c r="N170" s="15" t="str">
        <f>Décompte!$E$11</f>
        <v>INF</v>
      </c>
    </row>
    <row r="171" spans="1:14" x14ac:dyDescent="0.2">
      <c r="A171" s="152"/>
      <c r="B171" s="153"/>
      <c r="C171" s="157"/>
      <c r="D171" s="157"/>
      <c r="E171" s="158"/>
      <c r="F171" s="159"/>
      <c r="G171" s="136" t="str">
        <f>DECOMPTE[[#This Row],[controle_1]]</f>
        <v>-</v>
      </c>
      <c r="H1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1" s="134">
        <f>IF(DECOMPTE[[#This Row],[controle_1]]="-",DECOMPTE[[#This Row],[Nb jours facturés au patient]]*Part_patient,0)</f>
        <v>0</v>
      </c>
      <c r="J1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1" s="119">
        <f>Décompte!$D$8</f>
        <v>43466</v>
      </c>
      <c r="L171" s="16">
        <f>Décompte!$B$12</f>
        <v>0</v>
      </c>
      <c r="M171" s="16">
        <f>Décompte!$B$18</f>
        <v>0</v>
      </c>
      <c r="N171" s="15" t="str">
        <f>Décompte!$E$11</f>
        <v>INF</v>
      </c>
    </row>
    <row r="172" spans="1:14" x14ac:dyDescent="0.2">
      <c r="A172" s="152"/>
      <c r="B172" s="153"/>
      <c r="C172" s="157"/>
      <c r="D172" s="157"/>
      <c r="E172" s="158"/>
      <c r="F172" s="159"/>
      <c r="G172" s="136" t="str">
        <f>DECOMPTE[[#This Row],[controle_1]]</f>
        <v>-</v>
      </c>
      <c r="H1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2" s="134">
        <f>IF(DECOMPTE[[#This Row],[controle_1]]="-",DECOMPTE[[#This Row],[Nb jours facturés au patient]]*Part_patient,0)</f>
        <v>0</v>
      </c>
      <c r="J1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2" s="119">
        <f>Décompte!$D$8</f>
        <v>43466</v>
      </c>
      <c r="L172" s="16">
        <f>Décompte!$B$12</f>
        <v>0</v>
      </c>
      <c r="M172" s="16">
        <f>Décompte!$B$18</f>
        <v>0</v>
      </c>
      <c r="N172" s="15" t="str">
        <f>Décompte!$E$11</f>
        <v>INF</v>
      </c>
    </row>
    <row r="173" spans="1:14" x14ac:dyDescent="0.2">
      <c r="A173" s="152"/>
      <c r="B173" s="153"/>
      <c r="C173" s="157"/>
      <c r="D173" s="157"/>
      <c r="E173" s="158"/>
      <c r="F173" s="159"/>
      <c r="G173" s="136" t="str">
        <f>DECOMPTE[[#This Row],[controle_1]]</f>
        <v>-</v>
      </c>
      <c r="H1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3" s="134">
        <f>IF(DECOMPTE[[#This Row],[controle_1]]="-",DECOMPTE[[#This Row],[Nb jours facturés au patient]]*Part_patient,0)</f>
        <v>0</v>
      </c>
      <c r="J1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3" s="119">
        <f>Décompte!$D$8</f>
        <v>43466</v>
      </c>
      <c r="L173" s="16">
        <f>Décompte!$B$12</f>
        <v>0</v>
      </c>
      <c r="M173" s="16">
        <f>Décompte!$B$18</f>
        <v>0</v>
      </c>
      <c r="N173" s="15" t="str">
        <f>Décompte!$E$11</f>
        <v>INF</v>
      </c>
    </row>
    <row r="174" spans="1:14" x14ac:dyDescent="0.2">
      <c r="A174" s="152"/>
      <c r="B174" s="153"/>
      <c r="C174" s="157"/>
      <c r="D174" s="157"/>
      <c r="E174" s="158"/>
      <c r="F174" s="159"/>
      <c r="G174" s="136" t="str">
        <f>DECOMPTE[[#This Row],[controle_1]]</f>
        <v>-</v>
      </c>
      <c r="H1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4" s="134">
        <f>IF(DECOMPTE[[#This Row],[controle_1]]="-",DECOMPTE[[#This Row],[Nb jours facturés au patient]]*Part_patient,0)</f>
        <v>0</v>
      </c>
      <c r="J1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4" s="119">
        <f>Décompte!$D$8</f>
        <v>43466</v>
      </c>
      <c r="L174" s="16">
        <f>Décompte!$B$12</f>
        <v>0</v>
      </c>
      <c r="M174" s="16">
        <f>Décompte!$B$18</f>
        <v>0</v>
      </c>
      <c r="N174" s="15" t="str">
        <f>Décompte!$E$11</f>
        <v>INF</v>
      </c>
    </row>
    <row r="175" spans="1:14" x14ac:dyDescent="0.2">
      <c r="A175" s="152"/>
      <c r="B175" s="153"/>
      <c r="C175" s="157"/>
      <c r="D175" s="157"/>
      <c r="E175" s="158"/>
      <c r="F175" s="159"/>
      <c r="G175" s="136" t="str">
        <f>DECOMPTE[[#This Row],[controle_1]]</f>
        <v>-</v>
      </c>
      <c r="H1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5" s="134">
        <f>IF(DECOMPTE[[#This Row],[controle_1]]="-",DECOMPTE[[#This Row],[Nb jours facturés au patient]]*Part_patient,0)</f>
        <v>0</v>
      </c>
      <c r="J1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5" s="119">
        <f>Décompte!$D$8</f>
        <v>43466</v>
      </c>
      <c r="L175" s="16">
        <f>Décompte!$B$12</f>
        <v>0</v>
      </c>
      <c r="M175" s="16">
        <f>Décompte!$B$18</f>
        <v>0</v>
      </c>
      <c r="N175" s="15" t="str">
        <f>Décompte!$E$11</f>
        <v>INF</v>
      </c>
    </row>
    <row r="176" spans="1:14" x14ac:dyDescent="0.2">
      <c r="A176" s="152"/>
      <c r="B176" s="153"/>
      <c r="C176" s="157"/>
      <c r="D176" s="157"/>
      <c r="E176" s="158"/>
      <c r="F176" s="159"/>
      <c r="G176" s="136" t="str">
        <f>DECOMPTE[[#This Row],[controle_1]]</f>
        <v>-</v>
      </c>
      <c r="H1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6" s="134">
        <f>IF(DECOMPTE[[#This Row],[controle_1]]="-",DECOMPTE[[#This Row],[Nb jours facturés au patient]]*Part_patient,0)</f>
        <v>0</v>
      </c>
      <c r="J1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6" s="119">
        <f>Décompte!$D$8</f>
        <v>43466</v>
      </c>
      <c r="L176" s="16">
        <f>Décompte!$B$12</f>
        <v>0</v>
      </c>
      <c r="M176" s="16">
        <f>Décompte!$B$18</f>
        <v>0</v>
      </c>
      <c r="N176" s="15" t="str">
        <f>Décompte!$E$11</f>
        <v>INF</v>
      </c>
    </row>
    <row r="177" spans="1:14" x14ac:dyDescent="0.2">
      <c r="A177" s="152"/>
      <c r="B177" s="153"/>
      <c r="C177" s="157"/>
      <c r="D177" s="157"/>
      <c r="E177" s="158"/>
      <c r="F177" s="159"/>
      <c r="G177" s="136" t="str">
        <f>DECOMPTE[[#This Row],[controle_1]]</f>
        <v>-</v>
      </c>
      <c r="H1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7" s="134">
        <f>IF(DECOMPTE[[#This Row],[controle_1]]="-",DECOMPTE[[#This Row],[Nb jours facturés au patient]]*Part_patient,0)</f>
        <v>0</v>
      </c>
      <c r="J1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7" s="119">
        <f>Décompte!$D$8</f>
        <v>43466</v>
      </c>
      <c r="L177" s="16">
        <f>Décompte!$B$12</f>
        <v>0</v>
      </c>
      <c r="M177" s="16">
        <f>Décompte!$B$18</f>
        <v>0</v>
      </c>
      <c r="N177" s="15" t="str">
        <f>Décompte!$E$11</f>
        <v>INF</v>
      </c>
    </row>
    <row r="178" spans="1:14" x14ac:dyDescent="0.2">
      <c r="A178" s="152"/>
      <c r="B178" s="153"/>
      <c r="C178" s="157"/>
      <c r="D178" s="157"/>
      <c r="E178" s="158"/>
      <c r="F178" s="159"/>
      <c r="G178" s="136" t="str">
        <f>DECOMPTE[[#This Row],[controle_1]]</f>
        <v>-</v>
      </c>
      <c r="H1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8" s="134">
        <f>IF(DECOMPTE[[#This Row],[controle_1]]="-",DECOMPTE[[#This Row],[Nb jours facturés au patient]]*Part_patient,0)</f>
        <v>0</v>
      </c>
      <c r="J1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8" s="119">
        <f>Décompte!$D$8</f>
        <v>43466</v>
      </c>
      <c r="L178" s="16">
        <f>Décompte!$B$12</f>
        <v>0</v>
      </c>
      <c r="M178" s="16">
        <f>Décompte!$B$18</f>
        <v>0</v>
      </c>
      <c r="N178" s="15" t="str">
        <f>Décompte!$E$11</f>
        <v>INF</v>
      </c>
    </row>
    <row r="179" spans="1:14" x14ac:dyDescent="0.2">
      <c r="A179" s="152"/>
      <c r="B179" s="153"/>
      <c r="C179" s="157"/>
      <c r="D179" s="157"/>
      <c r="E179" s="158"/>
      <c r="F179" s="159"/>
      <c r="G179" s="136" t="str">
        <f>DECOMPTE[[#This Row],[controle_1]]</f>
        <v>-</v>
      </c>
      <c r="H1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79" s="134">
        <f>IF(DECOMPTE[[#This Row],[controle_1]]="-",DECOMPTE[[#This Row],[Nb jours facturés au patient]]*Part_patient,0)</f>
        <v>0</v>
      </c>
      <c r="J1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79" s="119">
        <f>Décompte!$D$8</f>
        <v>43466</v>
      </c>
      <c r="L179" s="16">
        <f>Décompte!$B$12</f>
        <v>0</v>
      </c>
      <c r="M179" s="16">
        <f>Décompte!$B$18</f>
        <v>0</v>
      </c>
      <c r="N179" s="15" t="str">
        <f>Décompte!$E$11</f>
        <v>INF</v>
      </c>
    </row>
    <row r="180" spans="1:14" x14ac:dyDescent="0.2">
      <c r="A180" s="152"/>
      <c r="B180" s="153"/>
      <c r="C180" s="157"/>
      <c r="D180" s="157"/>
      <c r="E180" s="158"/>
      <c r="F180" s="159"/>
      <c r="G180" s="136" t="str">
        <f>DECOMPTE[[#This Row],[controle_1]]</f>
        <v>-</v>
      </c>
      <c r="H1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0" s="134">
        <f>IF(DECOMPTE[[#This Row],[controle_1]]="-",DECOMPTE[[#This Row],[Nb jours facturés au patient]]*Part_patient,0)</f>
        <v>0</v>
      </c>
      <c r="J1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0" s="119">
        <f>Décompte!$D$8</f>
        <v>43466</v>
      </c>
      <c r="L180" s="16">
        <f>Décompte!$B$12</f>
        <v>0</v>
      </c>
      <c r="M180" s="16">
        <f>Décompte!$B$18</f>
        <v>0</v>
      </c>
      <c r="N180" s="15" t="str">
        <f>Décompte!$E$11</f>
        <v>INF</v>
      </c>
    </row>
    <row r="181" spans="1:14" x14ac:dyDescent="0.2">
      <c r="A181" s="152"/>
      <c r="B181" s="153"/>
      <c r="C181" s="157"/>
      <c r="D181" s="157"/>
      <c r="E181" s="158"/>
      <c r="F181" s="159"/>
      <c r="G181" s="136" t="str">
        <f>DECOMPTE[[#This Row],[controle_1]]</f>
        <v>-</v>
      </c>
      <c r="H1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1" s="134">
        <f>IF(DECOMPTE[[#This Row],[controle_1]]="-",DECOMPTE[[#This Row],[Nb jours facturés au patient]]*Part_patient,0)</f>
        <v>0</v>
      </c>
      <c r="J1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1" s="119">
        <f>Décompte!$D$8</f>
        <v>43466</v>
      </c>
      <c r="L181" s="16">
        <f>Décompte!$B$12</f>
        <v>0</v>
      </c>
      <c r="M181" s="16">
        <f>Décompte!$B$18</f>
        <v>0</v>
      </c>
      <c r="N181" s="15" t="str">
        <f>Décompte!$E$11</f>
        <v>INF</v>
      </c>
    </row>
    <row r="182" spans="1:14" x14ac:dyDescent="0.2">
      <c r="A182" s="152"/>
      <c r="B182" s="153"/>
      <c r="C182" s="157"/>
      <c r="D182" s="157"/>
      <c r="E182" s="158"/>
      <c r="F182" s="159"/>
      <c r="G182" s="136" t="str">
        <f>DECOMPTE[[#This Row],[controle_1]]</f>
        <v>-</v>
      </c>
      <c r="H1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2" s="134">
        <f>IF(DECOMPTE[[#This Row],[controle_1]]="-",DECOMPTE[[#This Row],[Nb jours facturés au patient]]*Part_patient,0)</f>
        <v>0</v>
      </c>
      <c r="J1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2" s="119">
        <f>Décompte!$D$8</f>
        <v>43466</v>
      </c>
      <c r="L182" s="16">
        <f>Décompte!$B$12</f>
        <v>0</v>
      </c>
      <c r="M182" s="16">
        <f>Décompte!$B$18</f>
        <v>0</v>
      </c>
      <c r="N182" s="15" t="str">
        <f>Décompte!$E$11</f>
        <v>INF</v>
      </c>
    </row>
    <row r="183" spans="1:14" x14ac:dyDescent="0.2">
      <c r="A183" s="152"/>
      <c r="B183" s="153"/>
      <c r="C183" s="157"/>
      <c r="D183" s="157"/>
      <c r="E183" s="158"/>
      <c r="F183" s="159"/>
      <c r="G183" s="136" t="str">
        <f>DECOMPTE[[#This Row],[controle_1]]</f>
        <v>-</v>
      </c>
      <c r="H1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3" s="134">
        <f>IF(DECOMPTE[[#This Row],[controle_1]]="-",DECOMPTE[[#This Row],[Nb jours facturés au patient]]*Part_patient,0)</f>
        <v>0</v>
      </c>
      <c r="J1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3" s="119">
        <f>Décompte!$D$8</f>
        <v>43466</v>
      </c>
      <c r="L183" s="16">
        <f>Décompte!$B$12</f>
        <v>0</v>
      </c>
      <c r="M183" s="16">
        <f>Décompte!$B$18</f>
        <v>0</v>
      </c>
      <c r="N183" s="15" t="str">
        <f>Décompte!$E$11</f>
        <v>INF</v>
      </c>
    </row>
    <row r="184" spans="1:14" x14ac:dyDescent="0.2">
      <c r="A184" s="152"/>
      <c r="B184" s="153"/>
      <c r="C184" s="157"/>
      <c r="D184" s="157"/>
      <c r="E184" s="158"/>
      <c r="F184" s="159"/>
      <c r="G184" s="136" t="str">
        <f>DECOMPTE[[#This Row],[controle_1]]</f>
        <v>-</v>
      </c>
      <c r="H1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4" s="134">
        <f>IF(DECOMPTE[[#This Row],[controle_1]]="-",DECOMPTE[[#This Row],[Nb jours facturés au patient]]*Part_patient,0)</f>
        <v>0</v>
      </c>
      <c r="J1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4" s="119">
        <f>Décompte!$D$8</f>
        <v>43466</v>
      </c>
      <c r="L184" s="16">
        <f>Décompte!$B$12</f>
        <v>0</v>
      </c>
      <c r="M184" s="16">
        <f>Décompte!$B$18</f>
        <v>0</v>
      </c>
      <c r="N184" s="15" t="str">
        <f>Décompte!$E$11</f>
        <v>INF</v>
      </c>
    </row>
    <row r="185" spans="1:14" x14ac:dyDescent="0.2">
      <c r="A185" s="152"/>
      <c r="B185" s="153"/>
      <c r="C185" s="157"/>
      <c r="D185" s="157"/>
      <c r="E185" s="158"/>
      <c r="F185" s="159"/>
      <c r="G185" s="136" t="str">
        <f>DECOMPTE[[#This Row],[controle_1]]</f>
        <v>-</v>
      </c>
      <c r="H1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5" s="134">
        <f>IF(DECOMPTE[[#This Row],[controle_1]]="-",DECOMPTE[[#This Row],[Nb jours facturés au patient]]*Part_patient,0)</f>
        <v>0</v>
      </c>
      <c r="J1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5" s="119">
        <f>Décompte!$D$8</f>
        <v>43466</v>
      </c>
      <c r="L185" s="16">
        <f>Décompte!$B$12</f>
        <v>0</v>
      </c>
      <c r="M185" s="16">
        <f>Décompte!$B$18</f>
        <v>0</v>
      </c>
      <c r="N185" s="15" t="str">
        <f>Décompte!$E$11</f>
        <v>INF</v>
      </c>
    </row>
    <row r="186" spans="1:14" x14ac:dyDescent="0.2">
      <c r="A186" s="152"/>
      <c r="B186" s="153"/>
      <c r="C186" s="157"/>
      <c r="D186" s="157"/>
      <c r="E186" s="158"/>
      <c r="F186" s="159"/>
      <c r="G186" s="136" t="str">
        <f>DECOMPTE[[#This Row],[controle_1]]</f>
        <v>-</v>
      </c>
      <c r="H1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6" s="134">
        <f>IF(DECOMPTE[[#This Row],[controle_1]]="-",DECOMPTE[[#This Row],[Nb jours facturés au patient]]*Part_patient,0)</f>
        <v>0</v>
      </c>
      <c r="J1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6" s="119">
        <f>Décompte!$D$8</f>
        <v>43466</v>
      </c>
      <c r="L186" s="16">
        <f>Décompte!$B$12</f>
        <v>0</v>
      </c>
      <c r="M186" s="16">
        <f>Décompte!$B$18</f>
        <v>0</v>
      </c>
      <c r="N186" s="15" t="str">
        <f>Décompte!$E$11</f>
        <v>INF</v>
      </c>
    </row>
    <row r="187" spans="1:14" x14ac:dyDescent="0.2">
      <c r="A187" s="152"/>
      <c r="B187" s="153"/>
      <c r="C187" s="157"/>
      <c r="D187" s="157"/>
      <c r="E187" s="158"/>
      <c r="F187" s="159"/>
      <c r="G187" s="136" t="str">
        <f>DECOMPTE[[#This Row],[controle_1]]</f>
        <v>-</v>
      </c>
      <c r="H1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7" s="134">
        <f>IF(DECOMPTE[[#This Row],[controle_1]]="-",DECOMPTE[[#This Row],[Nb jours facturés au patient]]*Part_patient,0)</f>
        <v>0</v>
      </c>
      <c r="J1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7" s="119">
        <f>Décompte!$D$8</f>
        <v>43466</v>
      </c>
      <c r="L187" s="16">
        <f>Décompte!$B$12</f>
        <v>0</v>
      </c>
      <c r="M187" s="16">
        <f>Décompte!$B$18</f>
        <v>0</v>
      </c>
      <c r="N187" s="15" t="str">
        <f>Décompte!$E$11</f>
        <v>INF</v>
      </c>
    </row>
    <row r="188" spans="1:14" x14ac:dyDescent="0.2">
      <c r="A188" s="152"/>
      <c r="B188" s="153"/>
      <c r="C188" s="157"/>
      <c r="D188" s="157"/>
      <c r="E188" s="158"/>
      <c r="F188" s="159"/>
      <c r="G188" s="136" t="str">
        <f>DECOMPTE[[#This Row],[controle_1]]</f>
        <v>-</v>
      </c>
      <c r="H1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8" s="134">
        <f>IF(DECOMPTE[[#This Row],[controle_1]]="-",DECOMPTE[[#This Row],[Nb jours facturés au patient]]*Part_patient,0)</f>
        <v>0</v>
      </c>
      <c r="J1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8" s="119">
        <f>Décompte!$D$8</f>
        <v>43466</v>
      </c>
      <c r="L188" s="16">
        <f>Décompte!$B$12</f>
        <v>0</v>
      </c>
      <c r="M188" s="16">
        <f>Décompte!$B$18</f>
        <v>0</v>
      </c>
      <c r="N188" s="15" t="str">
        <f>Décompte!$E$11</f>
        <v>INF</v>
      </c>
    </row>
    <row r="189" spans="1:14" x14ac:dyDescent="0.2">
      <c r="A189" s="152"/>
      <c r="B189" s="153"/>
      <c r="C189" s="157"/>
      <c r="D189" s="157"/>
      <c r="E189" s="158"/>
      <c r="F189" s="159"/>
      <c r="G189" s="136" t="str">
        <f>DECOMPTE[[#This Row],[controle_1]]</f>
        <v>-</v>
      </c>
      <c r="H1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89" s="134">
        <f>IF(DECOMPTE[[#This Row],[controle_1]]="-",DECOMPTE[[#This Row],[Nb jours facturés au patient]]*Part_patient,0)</f>
        <v>0</v>
      </c>
      <c r="J1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89" s="119">
        <f>Décompte!$D$8</f>
        <v>43466</v>
      </c>
      <c r="L189" s="16">
        <f>Décompte!$B$12</f>
        <v>0</v>
      </c>
      <c r="M189" s="16">
        <f>Décompte!$B$18</f>
        <v>0</v>
      </c>
      <c r="N189" s="15" t="str">
        <f>Décompte!$E$11</f>
        <v>INF</v>
      </c>
    </row>
    <row r="190" spans="1:14" x14ac:dyDescent="0.2">
      <c r="A190" s="152"/>
      <c r="B190" s="153"/>
      <c r="C190" s="157"/>
      <c r="D190" s="157"/>
      <c r="E190" s="158"/>
      <c r="F190" s="159"/>
      <c r="G190" s="136" t="str">
        <f>DECOMPTE[[#This Row],[controle_1]]</f>
        <v>-</v>
      </c>
      <c r="H1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0" s="134">
        <f>IF(DECOMPTE[[#This Row],[controle_1]]="-",DECOMPTE[[#This Row],[Nb jours facturés au patient]]*Part_patient,0)</f>
        <v>0</v>
      </c>
      <c r="J1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0" s="119">
        <f>Décompte!$D$8</f>
        <v>43466</v>
      </c>
      <c r="L190" s="16">
        <f>Décompte!$B$12</f>
        <v>0</v>
      </c>
      <c r="M190" s="16">
        <f>Décompte!$B$18</f>
        <v>0</v>
      </c>
      <c r="N190" s="15" t="str">
        <f>Décompte!$E$11</f>
        <v>INF</v>
      </c>
    </row>
    <row r="191" spans="1:14" x14ac:dyDescent="0.2">
      <c r="A191" s="152"/>
      <c r="B191" s="153"/>
      <c r="C191" s="157"/>
      <c r="D191" s="157"/>
      <c r="E191" s="158"/>
      <c r="F191" s="159"/>
      <c r="G191" s="136" t="str">
        <f>DECOMPTE[[#This Row],[controle_1]]</f>
        <v>-</v>
      </c>
      <c r="H1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1" s="134">
        <f>IF(DECOMPTE[[#This Row],[controle_1]]="-",DECOMPTE[[#This Row],[Nb jours facturés au patient]]*Part_patient,0)</f>
        <v>0</v>
      </c>
      <c r="J1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1" s="119">
        <f>Décompte!$D$8</f>
        <v>43466</v>
      </c>
      <c r="L191" s="16">
        <f>Décompte!$B$12</f>
        <v>0</v>
      </c>
      <c r="M191" s="16">
        <f>Décompte!$B$18</f>
        <v>0</v>
      </c>
      <c r="N191" s="15" t="str">
        <f>Décompte!$E$11</f>
        <v>INF</v>
      </c>
    </row>
    <row r="192" spans="1:14" x14ac:dyDescent="0.2">
      <c r="A192" s="152"/>
      <c r="B192" s="153"/>
      <c r="C192" s="157"/>
      <c r="D192" s="157"/>
      <c r="E192" s="158"/>
      <c r="F192" s="159"/>
      <c r="G192" s="136" t="str">
        <f>DECOMPTE[[#This Row],[controle_1]]</f>
        <v>-</v>
      </c>
      <c r="H1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2" s="134">
        <f>IF(DECOMPTE[[#This Row],[controle_1]]="-",DECOMPTE[[#This Row],[Nb jours facturés au patient]]*Part_patient,0)</f>
        <v>0</v>
      </c>
      <c r="J1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2" s="119">
        <f>Décompte!$D$8</f>
        <v>43466</v>
      </c>
      <c r="L192" s="16">
        <f>Décompte!$B$12</f>
        <v>0</v>
      </c>
      <c r="M192" s="16">
        <f>Décompte!$B$18</f>
        <v>0</v>
      </c>
      <c r="N192" s="15" t="str">
        <f>Décompte!$E$11</f>
        <v>INF</v>
      </c>
    </row>
    <row r="193" spans="1:14" x14ac:dyDescent="0.2">
      <c r="A193" s="152"/>
      <c r="B193" s="153"/>
      <c r="C193" s="157"/>
      <c r="D193" s="157"/>
      <c r="E193" s="158"/>
      <c r="F193" s="159"/>
      <c r="G193" s="136" t="str">
        <f>DECOMPTE[[#This Row],[controle_1]]</f>
        <v>-</v>
      </c>
      <c r="H1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3" s="134">
        <f>IF(DECOMPTE[[#This Row],[controle_1]]="-",DECOMPTE[[#This Row],[Nb jours facturés au patient]]*Part_patient,0)</f>
        <v>0</v>
      </c>
      <c r="J1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3" s="119">
        <f>Décompte!$D$8</f>
        <v>43466</v>
      </c>
      <c r="L193" s="16">
        <f>Décompte!$B$12</f>
        <v>0</v>
      </c>
      <c r="M193" s="16">
        <f>Décompte!$B$18</f>
        <v>0</v>
      </c>
      <c r="N193" s="15" t="str">
        <f>Décompte!$E$11</f>
        <v>INF</v>
      </c>
    </row>
    <row r="194" spans="1:14" x14ac:dyDescent="0.2">
      <c r="A194" s="152"/>
      <c r="B194" s="153"/>
      <c r="C194" s="157"/>
      <c r="D194" s="157"/>
      <c r="E194" s="158"/>
      <c r="F194" s="159"/>
      <c r="G194" s="136" t="str">
        <f>DECOMPTE[[#This Row],[controle_1]]</f>
        <v>-</v>
      </c>
      <c r="H1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4" s="134">
        <f>IF(DECOMPTE[[#This Row],[controle_1]]="-",DECOMPTE[[#This Row],[Nb jours facturés au patient]]*Part_patient,0)</f>
        <v>0</v>
      </c>
      <c r="J1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4" s="119">
        <f>Décompte!$D$8</f>
        <v>43466</v>
      </c>
      <c r="L194" s="16">
        <f>Décompte!$B$12</f>
        <v>0</v>
      </c>
      <c r="M194" s="16">
        <f>Décompte!$B$18</f>
        <v>0</v>
      </c>
      <c r="N194" s="15" t="str">
        <f>Décompte!$E$11</f>
        <v>INF</v>
      </c>
    </row>
    <row r="195" spans="1:14" x14ac:dyDescent="0.2">
      <c r="A195" s="152"/>
      <c r="B195" s="153"/>
      <c r="C195" s="157"/>
      <c r="D195" s="157"/>
      <c r="E195" s="158"/>
      <c r="F195" s="159"/>
      <c r="G195" s="136" t="str">
        <f>DECOMPTE[[#This Row],[controle_1]]</f>
        <v>-</v>
      </c>
      <c r="H1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5" s="134">
        <f>IF(DECOMPTE[[#This Row],[controle_1]]="-",DECOMPTE[[#This Row],[Nb jours facturés au patient]]*Part_patient,0)</f>
        <v>0</v>
      </c>
      <c r="J1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5" s="119">
        <f>Décompte!$D$8</f>
        <v>43466</v>
      </c>
      <c r="L195" s="16">
        <f>Décompte!$B$12</f>
        <v>0</v>
      </c>
      <c r="M195" s="16">
        <f>Décompte!$B$18</f>
        <v>0</v>
      </c>
      <c r="N195" s="15" t="str">
        <f>Décompte!$E$11</f>
        <v>INF</v>
      </c>
    </row>
    <row r="196" spans="1:14" x14ac:dyDescent="0.2">
      <c r="A196" s="152"/>
      <c r="B196" s="153"/>
      <c r="C196" s="157"/>
      <c r="D196" s="157"/>
      <c r="E196" s="158"/>
      <c r="F196" s="159"/>
      <c r="G196" s="136" t="str">
        <f>DECOMPTE[[#This Row],[controle_1]]</f>
        <v>-</v>
      </c>
      <c r="H1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6" s="134">
        <f>IF(DECOMPTE[[#This Row],[controle_1]]="-",DECOMPTE[[#This Row],[Nb jours facturés au patient]]*Part_patient,0)</f>
        <v>0</v>
      </c>
      <c r="J1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6" s="119">
        <f>Décompte!$D$8</f>
        <v>43466</v>
      </c>
      <c r="L196" s="16">
        <f>Décompte!$B$12</f>
        <v>0</v>
      </c>
      <c r="M196" s="16">
        <f>Décompte!$B$18</f>
        <v>0</v>
      </c>
      <c r="N196" s="15" t="str">
        <f>Décompte!$E$11</f>
        <v>INF</v>
      </c>
    </row>
    <row r="197" spans="1:14" x14ac:dyDescent="0.2">
      <c r="A197" s="152"/>
      <c r="B197" s="153"/>
      <c r="C197" s="157"/>
      <c r="D197" s="157"/>
      <c r="E197" s="158"/>
      <c r="F197" s="159"/>
      <c r="G197" s="136" t="str">
        <f>DECOMPTE[[#This Row],[controle_1]]</f>
        <v>-</v>
      </c>
      <c r="H1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7" s="134">
        <f>IF(DECOMPTE[[#This Row],[controle_1]]="-",DECOMPTE[[#This Row],[Nb jours facturés au patient]]*Part_patient,0)</f>
        <v>0</v>
      </c>
      <c r="J1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7" s="119">
        <f>Décompte!$D$8</f>
        <v>43466</v>
      </c>
      <c r="L197" s="16">
        <f>Décompte!$B$12</f>
        <v>0</v>
      </c>
      <c r="M197" s="16">
        <f>Décompte!$B$18</f>
        <v>0</v>
      </c>
      <c r="N197" s="15" t="str">
        <f>Décompte!$E$11</f>
        <v>INF</v>
      </c>
    </row>
    <row r="198" spans="1:14" x14ac:dyDescent="0.2">
      <c r="A198" s="152"/>
      <c r="B198" s="153"/>
      <c r="C198" s="157"/>
      <c r="D198" s="157"/>
      <c r="E198" s="158"/>
      <c r="F198" s="159"/>
      <c r="G198" s="136" t="str">
        <f>DECOMPTE[[#This Row],[controle_1]]</f>
        <v>-</v>
      </c>
      <c r="H1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8" s="134">
        <f>IF(DECOMPTE[[#This Row],[controle_1]]="-",DECOMPTE[[#This Row],[Nb jours facturés au patient]]*Part_patient,0)</f>
        <v>0</v>
      </c>
      <c r="J1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8" s="119">
        <f>Décompte!$D$8</f>
        <v>43466</v>
      </c>
      <c r="L198" s="16">
        <f>Décompte!$B$12</f>
        <v>0</v>
      </c>
      <c r="M198" s="16">
        <f>Décompte!$B$18</f>
        <v>0</v>
      </c>
      <c r="N198" s="15" t="str">
        <f>Décompte!$E$11</f>
        <v>INF</v>
      </c>
    </row>
    <row r="199" spans="1:14" x14ac:dyDescent="0.2">
      <c r="A199" s="152"/>
      <c r="B199" s="153"/>
      <c r="C199" s="157"/>
      <c r="D199" s="157"/>
      <c r="E199" s="158"/>
      <c r="F199" s="159"/>
      <c r="G199" s="136" t="str">
        <f>DECOMPTE[[#This Row],[controle_1]]</f>
        <v>-</v>
      </c>
      <c r="H1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99" s="134">
        <f>IF(DECOMPTE[[#This Row],[controle_1]]="-",DECOMPTE[[#This Row],[Nb jours facturés au patient]]*Part_patient,0)</f>
        <v>0</v>
      </c>
      <c r="J1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99" s="119">
        <f>Décompte!$D$8</f>
        <v>43466</v>
      </c>
      <c r="L199" s="16">
        <f>Décompte!$B$12</f>
        <v>0</v>
      </c>
      <c r="M199" s="16">
        <f>Décompte!$B$18</f>
        <v>0</v>
      </c>
      <c r="N199" s="15" t="str">
        <f>Décompte!$E$11</f>
        <v>INF</v>
      </c>
    </row>
    <row r="200" spans="1:14" x14ac:dyDescent="0.2">
      <c r="A200" s="152"/>
      <c r="B200" s="153"/>
      <c r="C200" s="157"/>
      <c r="D200" s="157"/>
      <c r="E200" s="158"/>
      <c r="F200" s="159"/>
      <c r="G200" s="136" t="str">
        <f>DECOMPTE[[#This Row],[controle_1]]</f>
        <v>-</v>
      </c>
      <c r="H2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0" s="134">
        <f>IF(DECOMPTE[[#This Row],[controle_1]]="-",DECOMPTE[[#This Row],[Nb jours facturés au patient]]*Part_patient,0)</f>
        <v>0</v>
      </c>
      <c r="J2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0" s="119">
        <f>Décompte!$D$8</f>
        <v>43466</v>
      </c>
      <c r="L200" s="16">
        <f>Décompte!$B$12</f>
        <v>0</v>
      </c>
      <c r="M200" s="16">
        <f>Décompte!$B$18</f>
        <v>0</v>
      </c>
      <c r="N200" s="15" t="str">
        <f>Décompte!$E$11</f>
        <v>INF</v>
      </c>
    </row>
    <row r="201" spans="1:14" x14ac:dyDescent="0.2">
      <c r="A201" s="152"/>
      <c r="B201" s="153"/>
      <c r="C201" s="157"/>
      <c r="D201" s="157"/>
      <c r="E201" s="158"/>
      <c r="F201" s="159"/>
      <c r="G201" s="136" t="str">
        <f>DECOMPTE[[#This Row],[controle_1]]</f>
        <v>-</v>
      </c>
      <c r="H2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1" s="134">
        <f>IF(DECOMPTE[[#This Row],[controle_1]]="-",DECOMPTE[[#This Row],[Nb jours facturés au patient]]*Part_patient,0)</f>
        <v>0</v>
      </c>
      <c r="J2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1" s="119">
        <f>Décompte!$D$8</f>
        <v>43466</v>
      </c>
      <c r="L201" s="16">
        <f>Décompte!$B$12</f>
        <v>0</v>
      </c>
      <c r="M201" s="16">
        <f>Décompte!$B$18</f>
        <v>0</v>
      </c>
      <c r="N201" s="15" t="str">
        <f>Décompte!$E$11</f>
        <v>INF</v>
      </c>
    </row>
    <row r="202" spans="1:14" x14ac:dyDescent="0.2">
      <c r="A202" s="152"/>
      <c r="B202" s="153"/>
      <c r="C202" s="157"/>
      <c r="D202" s="157"/>
      <c r="E202" s="158"/>
      <c r="F202" s="159"/>
      <c r="G202" s="136" t="str">
        <f>DECOMPTE[[#This Row],[controle_1]]</f>
        <v>-</v>
      </c>
      <c r="H2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2" s="134">
        <f>IF(DECOMPTE[[#This Row],[controle_1]]="-",DECOMPTE[[#This Row],[Nb jours facturés au patient]]*Part_patient,0)</f>
        <v>0</v>
      </c>
      <c r="J2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2" s="119">
        <f>Décompte!$D$8</f>
        <v>43466</v>
      </c>
      <c r="L202" s="16">
        <f>Décompte!$B$12</f>
        <v>0</v>
      </c>
      <c r="M202" s="16">
        <f>Décompte!$B$18</f>
        <v>0</v>
      </c>
      <c r="N202" s="15" t="str">
        <f>Décompte!$E$11</f>
        <v>INF</v>
      </c>
    </row>
    <row r="203" spans="1:14" x14ac:dyDescent="0.2">
      <c r="A203" s="152"/>
      <c r="B203" s="153"/>
      <c r="C203" s="157"/>
      <c r="D203" s="157"/>
      <c r="E203" s="158"/>
      <c r="F203" s="159"/>
      <c r="G203" s="136" t="str">
        <f>DECOMPTE[[#This Row],[controle_1]]</f>
        <v>-</v>
      </c>
      <c r="H2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3" s="134">
        <f>IF(DECOMPTE[[#This Row],[controle_1]]="-",DECOMPTE[[#This Row],[Nb jours facturés au patient]]*Part_patient,0)</f>
        <v>0</v>
      </c>
      <c r="J2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3" s="119">
        <f>Décompte!$D$8</f>
        <v>43466</v>
      </c>
      <c r="L203" s="16">
        <f>Décompte!$B$12</f>
        <v>0</v>
      </c>
      <c r="M203" s="16">
        <f>Décompte!$B$18</f>
        <v>0</v>
      </c>
      <c r="N203" s="15" t="str">
        <f>Décompte!$E$11</f>
        <v>INF</v>
      </c>
    </row>
    <row r="204" spans="1:14" x14ac:dyDescent="0.2">
      <c r="A204" s="152"/>
      <c r="B204" s="153"/>
      <c r="C204" s="157"/>
      <c r="D204" s="157"/>
      <c r="E204" s="158"/>
      <c r="F204" s="159"/>
      <c r="G204" s="136" t="str">
        <f>DECOMPTE[[#This Row],[controle_1]]</f>
        <v>-</v>
      </c>
      <c r="H2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4" s="134">
        <f>IF(DECOMPTE[[#This Row],[controle_1]]="-",DECOMPTE[[#This Row],[Nb jours facturés au patient]]*Part_patient,0)</f>
        <v>0</v>
      </c>
      <c r="J2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4" s="119">
        <f>Décompte!$D$8</f>
        <v>43466</v>
      </c>
      <c r="L204" s="16">
        <f>Décompte!$B$12</f>
        <v>0</v>
      </c>
      <c r="M204" s="16">
        <f>Décompte!$B$18</f>
        <v>0</v>
      </c>
      <c r="N204" s="15" t="str">
        <f>Décompte!$E$11</f>
        <v>INF</v>
      </c>
    </row>
    <row r="205" spans="1:14" x14ac:dyDescent="0.2">
      <c r="A205" s="152"/>
      <c r="B205" s="153"/>
      <c r="C205" s="157"/>
      <c r="D205" s="157"/>
      <c r="E205" s="158"/>
      <c r="F205" s="159"/>
      <c r="G205" s="136" t="str">
        <f>DECOMPTE[[#This Row],[controle_1]]</f>
        <v>-</v>
      </c>
      <c r="H2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5" s="134">
        <f>IF(DECOMPTE[[#This Row],[controle_1]]="-",DECOMPTE[[#This Row],[Nb jours facturés au patient]]*Part_patient,0)</f>
        <v>0</v>
      </c>
      <c r="J2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5" s="119">
        <f>Décompte!$D$8</f>
        <v>43466</v>
      </c>
      <c r="L205" s="16">
        <f>Décompte!$B$12</f>
        <v>0</v>
      </c>
      <c r="M205" s="16">
        <f>Décompte!$B$18</f>
        <v>0</v>
      </c>
      <c r="N205" s="15" t="str">
        <f>Décompte!$E$11</f>
        <v>INF</v>
      </c>
    </row>
    <row r="206" spans="1:14" x14ac:dyDescent="0.2">
      <c r="A206" s="152"/>
      <c r="B206" s="153"/>
      <c r="C206" s="157"/>
      <c r="D206" s="157"/>
      <c r="E206" s="158"/>
      <c r="F206" s="159"/>
      <c r="G206" s="136" t="str">
        <f>DECOMPTE[[#This Row],[controle_1]]</f>
        <v>-</v>
      </c>
      <c r="H2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6" s="134">
        <f>IF(DECOMPTE[[#This Row],[controle_1]]="-",DECOMPTE[[#This Row],[Nb jours facturés au patient]]*Part_patient,0)</f>
        <v>0</v>
      </c>
      <c r="J2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6" s="119">
        <f>Décompte!$D$8</f>
        <v>43466</v>
      </c>
      <c r="L206" s="16">
        <f>Décompte!$B$12</f>
        <v>0</v>
      </c>
      <c r="M206" s="16">
        <f>Décompte!$B$18</f>
        <v>0</v>
      </c>
      <c r="N206" s="15" t="str">
        <f>Décompte!$E$11</f>
        <v>INF</v>
      </c>
    </row>
    <row r="207" spans="1:14" x14ac:dyDescent="0.2">
      <c r="A207" s="152"/>
      <c r="B207" s="153"/>
      <c r="C207" s="157"/>
      <c r="D207" s="157"/>
      <c r="E207" s="158"/>
      <c r="F207" s="159"/>
      <c r="G207" s="136" t="str">
        <f>DECOMPTE[[#This Row],[controle_1]]</f>
        <v>-</v>
      </c>
      <c r="H2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7" s="134">
        <f>IF(DECOMPTE[[#This Row],[controle_1]]="-",DECOMPTE[[#This Row],[Nb jours facturés au patient]]*Part_patient,0)</f>
        <v>0</v>
      </c>
      <c r="J2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7" s="119">
        <f>Décompte!$D$8</f>
        <v>43466</v>
      </c>
      <c r="L207" s="16">
        <f>Décompte!$B$12</f>
        <v>0</v>
      </c>
      <c r="M207" s="16">
        <f>Décompte!$B$18</f>
        <v>0</v>
      </c>
      <c r="N207" s="15" t="str">
        <f>Décompte!$E$11</f>
        <v>INF</v>
      </c>
    </row>
    <row r="208" spans="1:14" x14ac:dyDescent="0.2">
      <c r="A208" s="152"/>
      <c r="B208" s="153"/>
      <c r="C208" s="157"/>
      <c r="D208" s="157"/>
      <c r="E208" s="158"/>
      <c r="F208" s="159"/>
      <c r="G208" s="136" t="str">
        <f>DECOMPTE[[#This Row],[controle_1]]</f>
        <v>-</v>
      </c>
      <c r="H2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8" s="134">
        <f>IF(DECOMPTE[[#This Row],[controle_1]]="-",DECOMPTE[[#This Row],[Nb jours facturés au patient]]*Part_patient,0)</f>
        <v>0</v>
      </c>
      <c r="J2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8" s="119">
        <f>Décompte!$D$8</f>
        <v>43466</v>
      </c>
      <c r="L208" s="16">
        <f>Décompte!$B$12</f>
        <v>0</v>
      </c>
      <c r="M208" s="16">
        <f>Décompte!$B$18</f>
        <v>0</v>
      </c>
      <c r="N208" s="15" t="str">
        <f>Décompte!$E$11</f>
        <v>INF</v>
      </c>
    </row>
    <row r="209" spans="1:14" x14ac:dyDescent="0.2">
      <c r="A209" s="152"/>
      <c r="B209" s="153"/>
      <c r="C209" s="157"/>
      <c r="D209" s="157"/>
      <c r="E209" s="158"/>
      <c r="F209" s="159"/>
      <c r="G209" s="136" t="str">
        <f>DECOMPTE[[#This Row],[controle_1]]</f>
        <v>-</v>
      </c>
      <c r="H2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09" s="134">
        <f>IF(DECOMPTE[[#This Row],[controle_1]]="-",DECOMPTE[[#This Row],[Nb jours facturés au patient]]*Part_patient,0)</f>
        <v>0</v>
      </c>
      <c r="J2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09" s="119">
        <f>Décompte!$D$8</f>
        <v>43466</v>
      </c>
      <c r="L209" s="16">
        <f>Décompte!$B$12</f>
        <v>0</v>
      </c>
      <c r="M209" s="16">
        <f>Décompte!$B$18</f>
        <v>0</v>
      </c>
      <c r="N209" s="15" t="str">
        <f>Décompte!$E$11</f>
        <v>INF</v>
      </c>
    </row>
    <row r="210" spans="1:14" x14ac:dyDescent="0.2">
      <c r="A210" s="152"/>
      <c r="B210" s="153"/>
      <c r="C210" s="157"/>
      <c r="D210" s="157"/>
      <c r="E210" s="158"/>
      <c r="F210" s="159"/>
      <c r="G210" s="136" t="str">
        <f>DECOMPTE[[#This Row],[controle_1]]</f>
        <v>-</v>
      </c>
      <c r="H2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0" s="134">
        <f>IF(DECOMPTE[[#This Row],[controle_1]]="-",DECOMPTE[[#This Row],[Nb jours facturés au patient]]*Part_patient,0)</f>
        <v>0</v>
      </c>
      <c r="J2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0" s="119">
        <f>Décompte!$D$8</f>
        <v>43466</v>
      </c>
      <c r="L210" s="16">
        <f>Décompte!$B$12</f>
        <v>0</v>
      </c>
      <c r="M210" s="16">
        <f>Décompte!$B$18</f>
        <v>0</v>
      </c>
      <c r="N210" s="15" t="str">
        <f>Décompte!$E$11</f>
        <v>INF</v>
      </c>
    </row>
    <row r="211" spans="1:14" x14ac:dyDescent="0.2">
      <c r="A211" s="152"/>
      <c r="B211" s="153"/>
      <c r="C211" s="157"/>
      <c r="D211" s="157"/>
      <c r="E211" s="158"/>
      <c r="F211" s="159"/>
      <c r="G211" s="136" t="str">
        <f>DECOMPTE[[#This Row],[controle_1]]</f>
        <v>-</v>
      </c>
      <c r="H2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1" s="134">
        <f>IF(DECOMPTE[[#This Row],[controle_1]]="-",DECOMPTE[[#This Row],[Nb jours facturés au patient]]*Part_patient,0)</f>
        <v>0</v>
      </c>
      <c r="J2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1" s="119">
        <f>Décompte!$D$8</f>
        <v>43466</v>
      </c>
      <c r="L211" s="16">
        <f>Décompte!$B$12</f>
        <v>0</v>
      </c>
      <c r="M211" s="16">
        <f>Décompte!$B$18</f>
        <v>0</v>
      </c>
      <c r="N211" s="15" t="str">
        <f>Décompte!$E$11</f>
        <v>INF</v>
      </c>
    </row>
    <row r="212" spans="1:14" x14ac:dyDescent="0.2">
      <c r="A212" s="152"/>
      <c r="B212" s="153"/>
      <c r="C212" s="157"/>
      <c r="D212" s="157"/>
      <c r="E212" s="158"/>
      <c r="F212" s="159"/>
      <c r="G212" s="136" t="str">
        <f>DECOMPTE[[#This Row],[controle_1]]</f>
        <v>-</v>
      </c>
      <c r="H2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2" s="134">
        <f>IF(DECOMPTE[[#This Row],[controle_1]]="-",DECOMPTE[[#This Row],[Nb jours facturés au patient]]*Part_patient,0)</f>
        <v>0</v>
      </c>
      <c r="J2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2" s="119">
        <f>Décompte!$D$8</f>
        <v>43466</v>
      </c>
      <c r="L212" s="16">
        <f>Décompte!$B$12</f>
        <v>0</v>
      </c>
      <c r="M212" s="16">
        <f>Décompte!$B$18</f>
        <v>0</v>
      </c>
      <c r="N212" s="15" t="str">
        <f>Décompte!$E$11</f>
        <v>INF</v>
      </c>
    </row>
    <row r="213" spans="1:14" x14ac:dyDescent="0.2">
      <c r="A213" s="152"/>
      <c r="B213" s="153"/>
      <c r="C213" s="157"/>
      <c r="D213" s="157"/>
      <c r="E213" s="158"/>
      <c r="F213" s="159"/>
      <c r="G213" s="136" t="str">
        <f>DECOMPTE[[#This Row],[controle_1]]</f>
        <v>-</v>
      </c>
      <c r="H2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3" s="134">
        <f>IF(DECOMPTE[[#This Row],[controle_1]]="-",DECOMPTE[[#This Row],[Nb jours facturés au patient]]*Part_patient,0)</f>
        <v>0</v>
      </c>
      <c r="J2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3" s="119">
        <f>Décompte!$D$8</f>
        <v>43466</v>
      </c>
      <c r="L213" s="16">
        <f>Décompte!$B$12</f>
        <v>0</v>
      </c>
      <c r="M213" s="16">
        <f>Décompte!$B$18</f>
        <v>0</v>
      </c>
      <c r="N213" s="15" t="str">
        <f>Décompte!$E$11</f>
        <v>INF</v>
      </c>
    </row>
    <row r="214" spans="1:14" x14ac:dyDescent="0.2">
      <c r="A214" s="152"/>
      <c r="B214" s="153"/>
      <c r="C214" s="157"/>
      <c r="D214" s="157"/>
      <c r="E214" s="158"/>
      <c r="F214" s="159"/>
      <c r="G214" s="136" t="str">
        <f>DECOMPTE[[#This Row],[controle_1]]</f>
        <v>-</v>
      </c>
      <c r="H2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4" s="134">
        <f>IF(DECOMPTE[[#This Row],[controle_1]]="-",DECOMPTE[[#This Row],[Nb jours facturés au patient]]*Part_patient,0)</f>
        <v>0</v>
      </c>
      <c r="J2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4" s="119">
        <f>Décompte!$D$8</f>
        <v>43466</v>
      </c>
      <c r="L214" s="16">
        <f>Décompte!$B$12</f>
        <v>0</v>
      </c>
      <c r="M214" s="16">
        <f>Décompte!$B$18</f>
        <v>0</v>
      </c>
      <c r="N214" s="15" t="str">
        <f>Décompte!$E$11</f>
        <v>INF</v>
      </c>
    </row>
    <row r="215" spans="1:14" x14ac:dyDescent="0.2">
      <c r="A215" s="152"/>
      <c r="B215" s="153"/>
      <c r="C215" s="157"/>
      <c r="D215" s="157"/>
      <c r="E215" s="158"/>
      <c r="F215" s="159"/>
      <c r="G215" s="136" t="str">
        <f>DECOMPTE[[#This Row],[controle_1]]</f>
        <v>-</v>
      </c>
      <c r="H2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5" s="134">
        <f>IF(DECOMPTE[[#This Row],[controle_1]]="-",DECOMPTE[[#This Row],[Nb jours facturés au patient]]*Part_patient,0)</f>
        <v>0</v>
      </c>
      <c r="J2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5" s="119">
        <f>Décompte!$D$8</f>
        <v>43466</v>
      </c>
      <c r="L215" s="16">
        <f>Décompte!$B$12</f>
        <v>0</v>
      </c>
      <c r="M215" s="16">
        <f>Décompte!$B$18</f>
        <v>0</v>
      </c>
      <c r="N215" s="15" t="str">
        <f>Décompte!$E$11</f>
        <v>INF</v>
      </c>
    </row>
    <row r="216" spans="1:14" x14ac:dyDescent="0.2">
      <c r="A216" s="152"/>
      <c r="B216" s="153"/>
      <c r="C216" s="157"/>
      <c r="D216" s="157"/>
      <c r="E216" s="158"/>
      <c r="F216" s="159"/>
      <c r="G216" s="136" t="str">
        <f>DECOMPTE[[#This Row],[controle_1]]</f>
        <v>-</v>
      </c>
      <c r="H2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6" s="134">
        <f>IF(DECOMPTE[[#This Row],[controle_1]]="-",DECOMPTE[[#This Row],[Nb jours facturés au patient]]*Part_patient,0)</f>
        <v>0</v>
      </c>
      <c r="J2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6" s="119">
        <f>Décompte!$D$8</f>
        <v>43466</v>
      </c>
      <c r="L216" s="16">
        <f>Décompte!$B$12</f>
        <v>0</v>
      </c>
      <c r="M216" s="16">
        <f>Décompte!$B$18</f>
        <v>0</v>
      </c>
      <c r="N216" s="15" t="str">
        <f>Décompte!$E$11</f>
        <v>INF</v>
      </c>
    </row>
    <row r="217" spans="1:14" x14ac:dyDescent="0.2">
      <c r="A217" s="152"/>
      <c r="B217" s="153"/>
      <c r="C217" s="157"/>
      <c r="D217" s="157"/>
      <c r="E217" s="158"/>
      <c r="F217" s="159"/>
      <c r="G217" s="136" t="str">
        <f>DECOMPTE[[#This Row],[controle_1]]</f>
        <v>-</v>
      </c>
      <c r="H2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7" s="134">
        <f>IF(DECOMPTE[[#This Row],[controle_1]]="-",DECOMPTE[[#This Row],[Nb jours facturés au patient]]*Part_patient,0)</f>
        <v>0</v>
      </c>
      <c r="J2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7" s="119">
        <f>Décompte!$D$8</f>
        <v>43466</v>
      </c>
      <c r="L217" s="16">
        <f>Décompte!$B$12</f>
        <v>0</v>
      </c>
      <c r="M217" s="16">
        <f>Décompte!$B$18</f>
        <v>0</v>
      </c>
      <c r="N217" s="15" t="str">
        <f>Décompte!$E$11</f>
        <v>INF</v>
      </c>
    </row>
    <row r="218" spans="1:14" x14ac:dyDescent="0.2">
      <c r="A218" s="152"/>
      <c r="B218" s="153"/>
      <c r="C218" s="157"/>
      <c r="D218" s="157"/>
      <c r="E218" s="158"/>
      <c r="F218" s="159"/>
      <c r="G218" s="136" t="str">
        <f>DECOMPTE[[#This Row],[controle_1]]</f>
        <v>-</v>
      </c>
      <c r="H2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8" s="134">
        <f>IF(DECOMPTE[[#This Row],[controle_1]]="-",DECOMPTE[[#This Row],[Nb jours facturés au patient]]*Part_patient,0)</f>
        <v>0</v>
      </c>
      <c r="J2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8" s="119">
        <f>Décompte!$D$8</f>
        <v>43466</v>
      </c>
      <c r="L218" s="16">
        <f>Décompte!$B$12</f>
        <v>0</v>
      </c>
      <c r="M218" s="16">
        <f>Décompte!$B$18</f>
        <v>0</v>
      </c>
      <c r="N218" s="15" t="str">
        <f>Décompte!$E$11</f>
        <v>INF</v>
      </c>
    </row>
    <row r="219" spans="1:14" x14ac:dyDescent="0.2">
      <c r="A219" s="152"/>
      <c r="B219" s="153"/>
      <c r="C219" s="157"/>
      <c r="D219" s="157"/>
      <c r="E219" s="158"/>
      <c r="F219" s="159"/>
      <c r="G219" s="136" t="str">
        <f>DECOMPTE[[#This Row],[controle_1]]</f>
        <v>-</v>
      </c>
      <c r="H2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19" s="134">
        <f>IF(DECOMPTE[[#This Row],[controle_1]]="-",DECOMPTE[[#This Row],[Nb jours facturés au patient]]*Part_patient,0)</f>
        <v>0</v>
      </c>
      <c r="J2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19" s="119">
        <f>Décompte!$D$8</f>
        <v>43466</v>
      </c>
      <c r="L219" s="16">
        <f>Décompte!$B$12</f>
        <v>0</v>
      </c>
      <c r="M219" s="16">
        <f>Décompte!$B$18</f>
        <v>0</v>
      </c>
      <c r="N219" s="15" t="str">
        <f>Décompte!$E$11</f>
        <v>INF</v>
      </c>
    </row>
    <row r="220" spans="1:14" x14ac:dyDescent="0.2">
      <c r="A220" s="152"/>
      <c r="B220" s="153"/>
      <c r="C220" s="157"/>
      <c r="D220" s="157"/>
      <c r="E220" s="158"/>
      <c r="F220" s="159"/>
      <c r="G220" s="136" t="str">
        <f>DECOMPTE[[#This Row],[controle_1]]</f>
        <v>-</v>
      </c>
      <c r="H2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0" s="134">
        <f>IF(DECOMPTE[[#This Row],[controle_1]]="-",DECOMPTE[[#This Row],[Nb jours facturés au patient]]*Part_patient,0)</f>
        <v>0</v>
      </c>
      <c r="J2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0" s="119">
        <f>Décompte!$D$8</f>
        <v>43466</v>
      </c>
      <c r="L220" s="16">
        <f>Décompte!$B$12</f>
        <v>0</v>
      </c>
      <c r="M220" s="16">
        <f>Décompte!$B$18</f>
        <v>0</v>
      </c>
      <c r="N220" s="15" t="str">
        <f>Décompte!$E$11</f>
        <v>INF</v>
      </c>
    </row>
    <row r="221" spans="1:14" x14ac:dyDescent="0.2">
      <c r="A221" s="152"/>
      <c r="B221" s="153"/>
      <c r="C221" s="157"/>
      <c r="D221" s="157"/>
      <c r="E221" s="158"/>
      <c r="F221" s="159"/>
      <c r="G221" s="136" t="str">
        <f>DECOMPTE[[#This Row],[controle_1]]</f>
        <v>-</v>
      </c>
      <c r="H2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1" s="134">
        <f>IF(DECOMPTE[[#This Row],[controle_1]]="-",DECOMPTE[[#This Row],[Nb jours facturés au patient]]*Part_patient,0)</f>
        <v>0</v>
      </c>
      <c r="J2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1" s="119">
        <f>Décompte!$D$8</f>
        <v>43466</v>
      </c>
      <c r="L221" s="16">
        <f>Décompte!$B$12</f>
        <v>0</v>
      </c>
      <c r="M221" s="16">
        <f>Décompte!$B$18</f>
        <v>0</v>
      </c>
      <c r="N221" s="15" t="str">
        <f>Décompte!$E$11</f>
        <v>INF</v>
      </c>
    </row>
    <row r="222" spans="1:14" x14ac:dyDescent="0.2">
      <c r="A222" s="152"/>
      <c r="B222" s="153"/>
      <c r="C222" s="157"/>
      <c r="D222" s="157"/>
      <c r="E222" s="158"/>
      <c r="F222" s="159"/>
      <c r="G222" s="136" t="str">
        <f>DECOMPTE[[#This Row],[controle_1]]</f>
        <v>-</v>
      </c>
      <c r="H2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2" s="134">
        <f>IF(DECOMPTE[[#This Row],[controle_1]]="-",DECOMPTE[[#This Row],[Nb jours facturés au patient]]*Part_patient,0)</f>
        <v>0</v>
      </c>
      <c r="J2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2" s="119">
        <f>Décompte!$D$8</f>
        <v>43466</v>
      </c>
      <c r="L222" s="16">
        <f>Décompte!$B$12</f>
        <v>0</v>
      </c>
      <c r="M222" s="16">
        <f>Décompte!$B$18</f>
        <v>0</v>
      </c>
      <c r="N222" s="15" t="str">
        <f>Décompte!$E$11</f>
        <v>INF</v>
      </c>
    </row>
    <row r="223" spans="1:14" x14ac:dyDescent="0.2">
      <c r="A223" s="152"/>
      <c r="B223" s="153"/>
      <c r="C223" s="157"/>
      <c r="D223" s="157"/>
      <c r="E223" s="158"/>
      <c r="F223" s="159"/>
      <c r="G223" s="136" t="str">
        <f>DECOMPTE[[#This Row],[controle_1]]</f>
        <v>-</v>
      </c>
      <c r="H2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3" s="134">
        <f>IF(DECOMPTE[[#This Row],[controle_1]]="-",DECOMPTE[[#This Row],[Nb jours facturés au patient]]*Part_patient,0)</f>
        <v>0</v>
      </c>
      <c r="J2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3" s="119">
        <f>Décompte!$D$8</f>
        <v>43466</v>
      </c>
      <c r="L223" s="16">
        <f>Décompte!$B$12</f>
        <v>0</v>
      </c>
      <c r="M223" s="16">
        <f>Décompte!$B$18</f>
        <v>0</v>
      </c>
      <c r="N223" s="15" t="str">
        <f>Décompte!$E$11</f>
        <v>INF</v>
      </c>
    </row>
    <row r="224" spans="1:14" x14ac:dyDescent="0.2">
      <c r="A224" s="152"/>
      <c r="B224" s="153"/>
      <c r="C224" s="157"/>
      <c r="D224" s="157"/>
      <c r="E224" s="158"/>
      <c r="F224" s="159"/>
      <c r="G224" s="136" t="str">
        <f>DECOMPTE[[#This Row],[controle_1]]</f>
        <v>-</v>
      </c>
      <c r="H2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4" s="134">
        <f>IF(DECOMPTE[[#This Row],[controle_1]]="-",DECOMPTE[[#This Row],[Nb jours facturés au patient]]*Part_patient,0)</f>
        <v>0</v>
      </c>
      <c r="J2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4" s="119">
        <f>Décompte!$D$8</f>
        <v>43466</v>
      </c>
      <c r="L224" s="16">
        <f>Décompte!$B$12</f>
        <v>0</v>
      </c>
      <c r="M224" s="16">
        <f>Décompte!$B$18</f>
        <v>0</v>
      </c>
      <c r="N224" s="15" t="str">
        <f>Décompte!$E$11</f>
        <v>INF</v>
      </c>
    </row>
    <row r="225" spans="1:14" x14ac:dyDescent="0.2">
      <c r="A225" s="152"/>
      <c r="B225" s="153"/>
      <c r="C225" s="157"/>
      <c r="D225" s="157"/>
      <c r="E225" s="158"/>
      <c r="F225" s="159"/>
      <c r="G225" s="136" t="str">
        <f>DECOMPTE[[#This Row],[controle_1]]</f>
        <v>-</v>
      </c>
      <c r="H2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5" s="134">
        <f>IF(DECOMPTE[[#This Row],[controle_1]]="-",DECOMPTE[[#This Row],[Nb jours facturés au patient]]*Part_patient,0)</f>
        <v>0</v>
      </c>
      <c r="J2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5" s="119">
        <f>Décompte!$D$8</f>
        <v>43466</v>
      </c>
      <c r="L225" s="16">
        <f>Décompte!$B$12</f>
        <v>0</v>
      </c>
      <c r="M225" s="16">
        <f>Décompte!$B$18</f>
        <v>0</v>
      </c>
      <c r="N225" s="15" t="str">
        <f>Décompte!$E$11</f>
        <v>INF</v>
      </c>
    </row>
    <row r="226" spans="1:14" x14ac:dyDescent="0.2">
      <c r="A226" s="152"/>
      <c r="B226" s="153"/>
      <c r="C226" s="157"/>
      <c r="D226" s="157"/>
      <c r="E226" s="158"/>
      <c r="F226" s="159"/>
      <c r="G226" s="136" t="str">
        <f>DECOMPTE[[#This Row],[controle_1]]</f>
        <v>-</v>
      </c>
      <c r="H2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6" s="134">
        <f>IF(DECOMPTE[[#This Row],[controle_1]]="-",DECOMPTE[[#This Row],[Nb jours facturés au patient]]*Part_patient,0)</f>
        <v>0</v>
      </c>
      <c r="J2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6" s="119">
        <f>Décompte!$D$8</f>
        <v>43466</v>
      </c>
      <c r="L226" s="16">
        <f>Décompte!$B$12</f>
        <v>0</v>
      </c>
      <c r="M226" s="16">
        <f>Décompte!$B$18</f>
        <v>0</v>
      </c>
      <c r="N226" s="15" t="str">
        <f>Décompte!$E$11</f>
        <v>INF</v>
      </c>
    </row>
    <row r="227" spans="1:14" x14ac:dyDescent="0.2">
      <c r="A227" s="152"/>
      <c r="B227" s="153"/>
      <c r="C227" s="157"/>
      <c r="D227" s="157"/>
      <c r="E227" s="158"/>
      <c r="F227" s="159"/>
      <c r="G227" s="136" t="str">
        <f>DECOMPTE[[#This Row],[controle_1]]</f>
        <v>-</v>
      </c>
      <c r="H2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7" s="134">
        <f>IF(DECOMPTE[[#This Row],[controle_1]]="-",DECOMPTE[[#This Row],[Nb jours facturés au patient]]*Part_patient,0)</f>
        <v>0</v>
      </c>
      <c r="J2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7" s="119">
        <f>Décompte!$D$8</f>
        <v>43466</v>
      </c>
      <c r="L227" s="16">
        <f>Décompte!$B$12</f>
        <v>0</v>
      </c>
      <c r="M227" s="16">
        <f>Décompte!$B$18</f>
        <v>0</v>
      </c>
      <c r="N227" s="15" t="str">
        <f>Décompte!$E$11</f>
        <v>INF</v>
      </c>
    </row>
    <row r="228" spans="1:14" x14ac:dyDescent="0.2">
      <c r="A228" s="152"/>
      <c r="B228" s="153"/>
      <c r="C228" s="157"/>
      <c r="D228" s="157"/>
      <c r="E228" s="158"/>
      <c r="F228" s="159"/>
      <c r="G228" s="136" t="str">
        <f>DECOMPTE[[#This Row],[controle_1]]</f>
        <v>-</v>
      </c>
      <c r="H2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8" s="134">
        <f>IF(DECOMPTE[[#This Row],[controle_1]]="-",DECOMPTE[[#This Row],[Nb jours facturés au patient]]*Part_patient,0)</f>
        <v>0</v>
      </c>
      <c r="J2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8" s="119">
        <f>Décompte!$D$8</f>
        <v>43466</v>
      </c>
      <c r="L228" s="16">
        <f>Décompte!$B$12</f>
        <v>0</v>
      </c>
      <c r="M228" s="16">
        <f>Décompte!$B$18</f>
        <v>0</v>
      </c>
      <c r="N228" s="15" t="str">
        <f>Décompte!$E$11</f>
        <v>INF</v>
      </c>
    </row>
    <row r="229" spans="1:14" x14ac:dyDescent="0.2">
      <c r="A229" s="152"/>
      <c r="B229" s="153"/>
      <c r="C229" s="157"/>
      <c r="D229" s="157"/>
      <c r="E229" s="158"/>
      <c r="F229" s="159"/>
      <c r="G229" s="136" t="str">
        <f>DECOMPTE[[#This Row],[controle_1]]</f>
        <v>-</v>
      </c>
      <c r="H2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29" s="134">
        <f>IF(DECOMPTE[[#This Row],[controle_1]]="-",DECOMPTE[[#This Row],[Nb jours facturés au patient]]*Part_patient,0)</f>
        <v>0</v>
      </c>
      <c r="J2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29" s="119">
        <f>Décompte!$D$8</f>
        <v>43466</v>
      </c>
      <c r="L229" s="16">
        <f>Décompte!$B$12</f>
        <v>0</v>
      </c>
      <c r="M229" s="16">
        <f>Décompte!$B$18</f>
        <v>0</v>
      </c>
      <c r="N229" s="15" t="str">
        <f>Décompte!$E$11</f>
        <v>INF</v>
      </c>
    </row>
    <row r="230" spans="1:14" x14ac:dyDescent="0.2">
      <c r="A230" s="152"/>
      <c r="B230" s="153"/>
      <c r="C230" s="157"/>
      <c r="D230" s="157"/>
      <c r="E230" s="158"/>
      <c r="F230" s="159"/>
      <c r="G230" s="136" t="str">
        <f>DECOMPTE[[#This Row],[controle_1]]</f>
        <v>-</v>
      </c>
      <c r="H2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0" s="134">
        <f>IF(DECOMPTE[[#This Row],[controle_1]]="-",DECOMPTE[[#This Row],[Nb jours facturés au patient]]*Part_patient,0)</f>
        <v>0</v>
      </c>
      <c r="J2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0" s="119">
        <f>Décompte!$D$8</f>
        <v>43466</v>
      </c>
      <c r="L230" s="16">
        <f>Décompte!$B$12</f>
        <v>0</v>
      </c>
      <c r="M230" s="16">
        <f>Décompte!$B$18</f>
        <v>0</v>
      </c>
      <c r="N230" s="15" t="str">
        <f>Décompte!$E$11</f>
        <v>INF</v>
      </c>
    </row>
    <row r="231" spans="1:14" x14ac:dyDescent="0.2">
      <c r="A231" s="152"/>
      <c r="B231" s="153"/>
      <c r="C231" s="157"/>
      <c r="D231" s="157"/>
      <c r="E231" s="158"/>
      <c r="F231" s="159"/>
      <c r="G231" s="136" t="str">
        <f>DECOMPTE[[#This Row],[controle_1]]</f>
        <v>-</v>
      </c>
      <c r="H2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1" s="134">
        <f>IF(DECOMPTE[[#This Row],[controle_1]]="-",DECOMPTE[[#This Row],[Nb jours facturés au patient]]*Part_patient,0)</f>
        <v>0</v>
      </c>
      <c r="J2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1" s="119">
        <f>Décompte!$D$8</f>
        <v>43466</v>
      </c>
      <c r="L231" s="16">
        <f>Décompte!$B$12</f>
        <v>0</v>
      </c>
      <c r="M231" s="16">
        <f>Décompte!$B$18</f>
        <v>0</v>
      </c>
      <c r="N231" s="15" t="str">
        <f>Décompte!$E$11</f>
        <v>INF</v>
      </c>
    </row>
    <row r="232" spans="1:14" x14ac:dyDescent="0.2">
      <c r="A232" s="152"/>
      <c r="B232" s="153"/>
      <c r="C232" s="157"/>
      <c r="D232" s="157"/>
      <c r="E232" s="158"/>
      <c r="F232" s="159"/>
      <c r="G232" s="136" t="str">
        <f>DECOMPTE[[#This Row],[controle_1]]</f>
        <v>-</v>
      </c>
      <c r="H2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2" s="134">
        <f>IF(DECOMPTE[[#This Row],[controle_1]]="-",DECOMPTE[[#This Row],[Nb jours facturés au patient]]*Part_patient,0)</f>
        <v>0</v>
      </c>
      <c r="J2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2" s="119">
        <f>Décompte!$D$8</f>
        <v>43466</v>
      </c>
      <c r="L232" s="16">
        <f>Décompte!$B$12</f>
        <v>0</v>
      </c>
      <c r="M232" s="16">
        <f>Décompte!$B$18</f>
        <v>0</v>
      </c>
      <c r="N232" s="15" t="str">
        <f>Décompte!$E$11</f>
        <v>INF</v>
      </c>
    </row>
    <row r="233" spans="1:14" x14ac:dyDescent="0.2">
      <c r="A233" s="152"/>
      <c r="B233" s="153"/>
      <c r="C233" s="157"/>
      <c r="D233" s="157"/>
      <c r="E233" s="158"/>
      <c r="F233" s="159"/>
      <c r="G233" s="136" t="str">
        <f>DECOMPTE[[#This Row],[controle_1]]</f>
        <v>-</v>
      </c>
      <c r="H2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3" s="134">
        <f>IF(DECOMPTE[[#This Row],[controle_1]]="-",DECOMPTE[[#This Row],[Nb jours facturés au patient]]*Part_patient,0)</f>
        <v>0</v>
      </c>
      <c r="J2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3" s="119">
        <f>Décompte!$D$8</f>
        <v>43466</v>
      </c>
      <c r="L233" s="16">
        <f>Décompte!$B$12</f>
        <v>0</v>
      </c>
      <c r="M233" s="16">
        <f>Décompte!$B$18</f>
        <v>0</v>
      </c>
      <c r="N233" s="15" t="str">
        <f>Décompte!$E$11</f>
        <v>INF</v>
      </c>
    </row>
    <row r="234" spans="1:14" x14ac:dyDescent="0.2">
      <c r="A234" s="152"/>
      <c r="B234" s="153"/>
      <c r="C234" s="157"/>
      <c r="D234" s="157"/>
      <c r="E234" s="158"/>
      <c r="F234" s="159"/>
      <c r="G234" s="136" t="str">
        <f>DECOMPTE[[#This Row],[controle_1]]</f>
        <v>-</v>
      </c>
      <c r="H2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4" s="134">
        <f>IF(DECOMPTE[[#This Row],[controle_1]]="-",DECOMPTE[[#This Row],[Nb jours facturés au patient]]*Part_patient,0)</f>
        <v>0</v>
      </c>
      <c r="J2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4" s="119">
        <f>Décompte!$D$8</f>
        <v>43466</v>
      </c>
      <c r="L234" s="16">
        <f>Décompte!$B$12</f>
        <v>0</v>
      </c>
      <c r="M234" s="16">
        <f>Décompte!$B$18</f>
        <v>0</v>
      </c>
      <c r="N234" s="15" t="str">
        <f>Décompte!$E$11</f>
        <v>INF</v>
      </c>
    </row>
    <row r="235" spans="1:14" x14ac:dyDescent="0.2">
      <c r="A235" s="152"/>
      <c r="B235" s="153"/>
      <c r="C235" s="157"/>
      <c r="D235" s="157"/>
      <c r="E235" s="158"/>
      <c r="F235" s="159"/>
      <c r="G235" s="136" t="str">
        <f>DECOMPTE[[#This Row],[controle_1]]</f>
        <v>-</v>
      </c>
      <c r="H2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5" s="134">
        <f>IF(DECOMPTE[[#This Row],[controle_1]]="-",DECOMPTE[[#This Row],[Nb jours facturés au patient]]*Part_patient,0)</f>
        <v>0</v>
      </c>
      <c r="J2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5" s="119">
        <f>Décompte!$D$8</f>
        <v>43466</v>
      </c>
      <c r="L235" s="16">
        <f>Décompte!$B$12</f>
        <v>0</v>
      </c>
      <c r="M235" s="16">
        <f>Décompte!$B$18</f>
        <v>0</v>
      </c>
      <c r="N235" s="15" t="str">
        <f>Décompte!$E$11</f>
        <v>INF</v>
      </c>
    </row>
    <row r="236" spans="1:14" x14ac:dyDescent="0.2">
      <c r="A236" s="152"/>
      <c r="B236" s="153"/>
      <c r="C236" s="157"/>
      <c r="D236" s="157"/>
      <c r="E236" s="158"/>
      <c r="F236" s="159"/>
      <c r="G236" s="136" t="str">
        <f>DECOMPTE[[#This Row],[controle_1]]</f>
        <v>-</v>
      </c>
      <c r="H2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6" s="134">
        <f>IF(DECOMPTE[[#This Row],[controle_1]]="-",DECOMPTE[[#This Row],[Nb jours facturés au patient]]*Part_patient,0)</f>
        <v>0</v>
      </c>
      <c r="J2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6" s="119">
        <f>Décompte!$D$8</f>
        <v>43466</v>
      </c>
      <c r="L236" s="16">
        <f>Décompte!$B$12</f>
        <v>0</v>
      </c>
      <c r="M236" s="16">
        <f>Décompte!$B$18</f>
        <v>0</v>
      </c>
      <c r="N236" s="15" t="str">
        <f>Décompte!$E$11</f>
        <v>INF</v>
      </c>
    </row>
    <row r="237" spans="1:14" x14ac:dyDescent="0.2">
      <c r="A237" s="152"/>
      <c r="B237" s="153"/>
      <c r="C237" s="157"/>
      <c r="D237" s="157"/>
      <c r="E237" s="158"/>
      <c r="F237" s="159"/>
      <c r="G237" s="136" t="str">
        <f>DECOMPTE[[#This Row],[controle_1]]</f>
        <v>-</v>
      </c>
      <c r="H2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7" s="134">
        <f>IF(DECOMPTE[[#This Row],[controle_1]]="-",DECOMPTE[[#This Row],[Nb jours facturés au patient]]*Part_patient,0)</f>
        <v>0</v>
      </c>
      <c r="J2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7" s="119">
        <f>Décompte!$D$8</f>
        <v>43466</v>
      </c>
      <c r="L237" s="16">
        <f>Décompte!$B$12</f>
        <v>0</v>
      </c>
      <c r="M237" s="16">
        <f>Décompte!$B$18</f>
        <v>0</v>
      </c>
      <c r="N237" s="15" t="str">
        <f>Décompte!$E$11</f>
        <v>INF</v>
      </c>
    </row>
    <row r="238" spans="1:14" x14ac:dyDescent="0.2">
      <c r="A238" s="152"/>
      <c r="B238" s="153"/>
      <c r="C238" s="157"/>
      <c r="D238" s="157"/>
      <c r="E238" s="158"/>
      <c r="F238" s="159"/>
      <c r="G238" s="136" t="str">
        <f>DECOMPTE[[#This Row],[controle_1]]</f>
        <v>-</v>
      </c>
      <c r="H2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8" s="134">
        <f>IF(DECOMPTE[[#This Row],[controle_1]]="-",DECOMPTE[[#This Row],[Nb jours facturés au patient]]*Part_patient,0)</f>
        <v>0</v>
      </c>
      <c r="J2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8" s="119">
        <f>Décompte!$D$8</f>
        <v>43466</v>
      </c>
      <c r="L238" s="16">
        <f>Décompte!$B$12</f>
        <v>0</v>
      </c>
      <c r="M238" s="16">
        <f>Décompte!$B$18</f>
        <v>0</v>
      </c>
      <c r="N238" s="15" t="str">
        <f>Décompte!$E$11</f>
        <v>INF</v>
      </c>
    </row>
    <row r="239" spans="1:14" x14ac:dyDescent="0.2">
      <c r="A239" s="152"/>
      <c r="B239" s="153"/>
      <c r="C239" s="157"/>
      <c r="D239" s="157"/>
      <c r="E239" s="158"/>
      <c r="F239" s="159"/>
      <c r="G239" s="136" t="str">
        <f>DECOMPTE[[#This Row],[controle_1]]</f>
        <v>-</v>
      </c>
      <c r="H2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39" s="134">
        <f>IF(DECOMPTE[[#This Row],[controle_1]]="-",DECOMPTE[[#This Row],[Nb jours facturés au patient]]*Part_patient,0)</f>
        <v>0</v>
      </c>
      <c r="J2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39" s="119">
        <f>Décompte!$D$8</f>
        <v>43466</v>
      </c>
      <c r="L239" s="16">
        <f>Décompte!$B$12</f>
        <v>0</v>
      </c>
      <c r="M239" s="16">
        <f>Décompte!$B$18</f>
        <v>0</v>
      </c>
      <c r="N239" s="15" t="str">
        <f>Décompte!$E$11</f>
        <v>INF</v>
      </c>
    </row>
    <row r="240" spans="1:14" x14ac:dyDescent="0.2">
      <c r="A240" s="152"/>
      <c r="B240" s="153"/>
      <c r="C240" s="157"/>
      <c r="D240" s="157"/>
      <c r="E240" s="158"/>
      <c r="F240" s="159"/>
      <c r="G240" s="136" t="str">
        <f>DECOMPTE[[#This Row],[controle_1]]</f>
        <v>-</v>
      </c>
      <c r="H2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0" s="134">
        <f>IF(DECOMPTE[[#This Row],[controle_1]]="-",DECOMPTE[[#This Row],[Nb jours facturés au patient]]*Part_patient,0)</f>
        <v>0</v>
      </c>
      <c r="J2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0" s="119">
        <f>Décompte!$D$8</f>
        <v>43466</v>
      </c>
      <c r="L240" s="16">
        <f>Décompte!$B$12</f>
        <v>0</v>
      </c>
      <c r="M240" s="16">
        <f>Décompte!$B$18</f>
        <v>0</v>
      </c>
      <c r="N240" s="15" t="str">
        <f>Décompte!$E$11</f>
        <v>INF</v>
      </c>
    </row>
    <row r="241" spans="1:14" x14ac:dyDescent="0.2">
      <c r="A241" s="152"/>
      <c r="B241" s="153"/>
      <c r="C241" s="157"/>
      <c r="D241" s="157"/>
      <c r="E241" s="158"/>
      <c r="F241" s="159"/>
      <c r="G241" s="136" t="str">
        <f>DECOMPTE[[#This Row],[controle_1]]</f>
        <v>-</v>
      </c>
      <c r="H2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1" s="134">
        <f>IF(DECOMPTE[[#This Row],[controle_1]]="-",DECOMPTE[[#This Row],[Nb jours facturés au patient]]*Part_patient,0)</f>
        <v>0</v>
      </c>
      <c r="J2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1" s="119">
        <f>Décompte!$D$8</f>
        <v>43466</v>
      </c>
      <c r="L241" s="16">
        <f>Décompte!$B$12</f>
        <v>0</v>
      </c>
      <c r="M241" s="16">
        <f>Décompte!$B$18</f>
        <v>0</v>
      </c>
      <c r="N241" s="15" t="str">
        <f>Décompte!$E$11</f>
        <v>INF</v>
      </c>
    </row>
    <row r="242" spans="1:14" x14ac:dyDescent="0.2">
      <c r="A242" s="152"/>
      <c r="B242" s="153"/>
      <c r="C242" s="157"/>
      <c r="D242" s="157"/>
      <c r="E242" s="158"/>
      <c r="F242" s="159"/>
      <c r="G242" s="136" t="str">
        <f>DECOMPTE[[#This Row],[controle_1]]</f>
        <v>-</v>
      </c>
      <c r="H2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2" s="134">
        <f>IF(DECOMPTE[[#This Row],[controle_1]]="-",DECOMPTE[[#This Row],[Nb jours facturés au patient]]*Part_patient,0)</f>
        <v>0</v>
      </c>
      <c r="J2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2" s="119">
        <f>Décompte!$D$8</f>
        <v>43466</v>
      </c>
      <c r="L242" s="16">
        <f>Décompte!$B$12</f>
        <v>0</v>
      </c>
      <c r="M242" s="16">
        <f>Décompte!$B$18</f>
        <v>0</v>
      </c>
      <c r="N242" s="15" t="str">
        <f>Décompte!$E$11</f>
        <v>INF</v>
      </c>
    </row>
    <row r="243" spans="1:14" x14ac:dyDescent="0.2">
      <c r="A243" s="152"/>
      <c r="B243" s="153"/>
      <c r="C243" s="157"/>
      <c r="D243" s="157"/>
      <c r="E243" s="158"/>
      <c r="F243" s="159"/>
      <c r="G243" s="136" t="str">
        <f>DECOMPTE[[#This Row],[controle_1]]</f>
        <v>-</v>
      </c>
      <c r="H2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3" s="134">
        <f>IF(DECOMPTE[[#This Row],[controle_1]]="-",DECOMPTE[[#This Row],[Nb jours facturés au patient]]*Part_patient,0)</f>
        <v>0</v>
      </c>
      <c r="J2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3" s="119">
        <f>Décompte!$D$8</f>
        <v>43466</v>
      </c>
      <c r="L243" s="16">
        <f>Décompte!$B$12</f>
        <v>0</v>
      </c>
      <c r="M243" s="16">
        <f>Décompte!$B$18</f>
        <v>0</v>
      </c>
      <c r="N243" s="15" t="str">
        <f>Décompte!$E$11</f>
        <v>INF</v>
      </c>
    </row>
    <row r="244" spans="1:14" x14ac:dyDescent="0.2">
      <c r="A244" s="152"/>
      <c r="B244" s="153"/>
      <c r="C244" s="157"/>
      <c r="D244" s="157"/>
      <c r="E244" s="158"/>
      <c r="F244" s="159"/>
      <c r="G244" s="136" t="str">
        <f>DECOMPTE[[#This Row],[controle_1]]</f>
        <v>-</v>
      </c>
      <c r="H2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4" s="134">
        <f>IF(DECOMPTE[[#This Row],[controle_1]]="-",DECOMPTE[[#This Row],[Nb jours facturés au patient]]*Part_patient,0)</f>
        <v>0</v>
      </c>
      <c r="J2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4" s="119">
        <f>Décompte!$D$8</f>
        <v>43466</v>
      </c>
      <c r="L244" s="16">
        <f>Décompte!$B$12</f>
        <v>0</v>
      </c>
      <c r="M244" s="16">
        <f>Décompte!$B$18</f>
        <v>0</v>
      </c>
      <c r="N244" s="15" t="str">
        <f>Décompte!$E$11</f>
        <v>INF</v>
      </c>
    </row>
    <row r="245" spans="1:14" x14ac:dyDescent="0.2">
      <c r="A245" s="152"/>
      <c r="B245" s="153"/>
      <c r="C245" s="157"/>
      <c r="D245" s="157"/>
      <c r="E245" s="158"/>
      <c r="F245" s="159"/>
      <c r="G245" s="136" t="str">
        <f>DECOMPTE[[#This Row],[controle_1]]</f>
        <v>-</v>
      </c>
      <c r="H2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5" s="134">
        <f>IF(DECOMPTE[[#This Row],[controle_1]]="-",DECOMPTE[[#This Row],[Nb jours facturés au patient]]*Part_patient,0)</f>
        <v>0</v>
      </c>
      <c r="J2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5" s="119">
        <f>Décompte!$D$8</f>
        <v>43466</v>
      </c>
      <c r="L245" s="16">
        <f>Décompte!$B$12</f>
        <v>0</v>
      </c>
      <c r="M245" s="16">
        <f>Décompte!$B$18</f>
        <v>0</v>
      </c>
      <c r="N245" s="15" t="str">
        <f>Décompte!$E$11</f>
        <v>INF</v>
      </c>
    </row>
    <row r="246" spans="1:14" x14ac:dyDescent="0.2">
      <c r="A246" s="152"/>
      <c r="B246" s="153"/>
      <c r="C246" s="157"/>
      <c r="D246" s="157"/>
      <c r="E246" s="158"/>
      <c r="F246" s="159"/>
      <c r="G246" s="136" t="str">
        <f>DECOMPTE[[#This Row],[controle_1]]</f>
        <v>-</v>
      </c>
      <c r="H2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6" s="134">
        <f>IF(DECOMPTE[[#This Row],[controle_1]]="-",DECOMPTE[[#This Row],[Nb jours facturés au patient]]*Part_patient,0)</f>
        <v>0</v>
      </c>
      <c r="J2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6" s="119">
        <f>Décompte!$D$8</f>
        <v>43466</v>
      </c>
      <c r="L246" s="16">
        <f>Décompte!$B$12</f>
        <v>0</v>
      </c>
      <c r="M246" s="16">
        <f>Décompte!$B$18</f>
        <v>0</v>
      </c>
      <c r="N246" s="15" t="str">
        <f>Décompte!$E$11</f>
        <v>INF</v>
      </c>
    </row>
    <row r="247" spans="1:14" x14ac:dyDescent="0.2">
      <c r="A247" s="152"/>
      <c r="B247" s="153"/>
      <c r="C247" s="157"/>
      <c r="D247" s="157"/>
      <c r="E247" s="158"/>
      <c r="F247" s="159"/>
      <c r="G247" s="136" t="str">
        <f>DECOMPTE[[#This Row],[controle_1]]</f>
        <v>-</v>
      </c>
      <c r="H2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7" s="134">
        <f>IF(DECOMPTE[[#This Row],[controle_1]]="-",DECOMPTE[[#This Row],[Nb jours facturés au patient]]*Part_patient,0)</f>
        <v>0</v>
      </c>
      <c r="J2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7" s="119">
        <f>Décompte!$D$8</f>
        <v>43466</v>
      </c>
      <c r="L247" s="16">
        <f>Décompte!$B$12</f>
        <v>0</v>
      </c>
      <c r="M247" s="16">
        <f>Décompte!$B$18</f>
        <v>0</v>
      </c>
      <c r="N247" s="15" t="str">
        <f>Décompte!$E$11</f>
        <v>INF</v>
      </c>
    </row>
    <row r="248" spans="1:14" x14ac:dyDescent="0.2">
      <c r="A248" s="152"/>
      <c r="B248" s="153"/>
      <c r="C248" s="157"/>
      <c r="D248" s="157"/>
      <c r="E248" s="158"/>
      <c r="F248" s="159"/>
      <c r="G248" s="136" t="str">
        <f>DECOMPTE[[#This Row],[controle_1]]</f>
        <v>-</v>
      </c>
      <c r="H2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8" s="134">
        <f>IF(DECOMPTE[[#This Row],[controle_1]]="-",DECOMPTE[[#This Row],[Nb jours facturés au patient]]*Part_patient,0)</f>
        <v>0</v>
      </c>
      <c r="J2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8" s="119">
        <f>Décompte!$D$8</f>
        <v>43466</v>
      </c>
      <c r="L248" s="16">
        <f>Décompte!$B$12</f>
        <v>0</v>
      </c>
      <c r="M248" s="16">
        <f>Décompte!$B$18</f>
        <v>0</v>
      </c>
      <c r="N248" s="15" t="str">
        <f>Décompte!$E$11</f>
        <v>INF</v>
      </c>
    </row>
    <row r="249" spans="1:14" x14ac:dyDescent="0.2">
      <c r="A249" s="152"/>
      <c r="B249" s="153"/>
      <c r="C249" s="157"/>
      <c r="D249" s="157"/>
      <c r="E249" s="158"/>
      <c r="F249" s="159"/>
      <c r="G249" s="136" t="str">
        <f>DECOMPTE[[#This Row],[controle_1]]</f>
        <v>-</v>
      </c>
      <c r="H2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49" s="134">
        <f>IF(DECOMPTE[[#This Row],[controle_1]]="-",DECOMPTE[[#This Row],[Nb jours facturés au patient]]*Part_patient,0)</f>
        <v>0</v>
      </c>
      <c r="J2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49" s="119">
        <f>Décompte!$D$8</f>
        <v>43466</v>
      </c>
      <c r="L249" s="16">
        <f>Décompte!$B$12</f>
        <v>0</v>
      </c>
      <c r="M249" s="16">
        <f>Décompte!$B$18</f>
        <v>0</v>
      </c>
      <c r="N249" s="15" t="str">
        <f>Décompte!$E$11</f>
        <v>INF</v>
      </c>
    </row>
    <row r="250" spans="1:14" x14ac:dyDescent="0.2">
      <c r="A250" s="152"/>
      <c r="B250" s="153"/>
      <c r="C250" s="157"/>
      <c r="D250" s="157"/>
      <c r="E250" s="158"/>
      <c r="F250" s="159"/>
      <c r="G250" s="136" t="str">
        <f>DECOMPTE[[#This Row],[controle_1]]</f>
        <v>-</v>
      </c>
      <c r="H2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0" s="134">
        <f>IF(DECOMPTE[[#This Row],[controle_1]]="-",DECOMPTE[[#This Row],[Nb jours facturés au patient]]*Part_patient,0)</f>
        <v>0</v>
      </c>
      <c r="J2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0" s="119">
        <f>Décompte!$D$8</f>
        <v>43466</v>
      </c>
      <c r="L250" s="16">
        <f>Décompte!$B$12</f>
        <v>0</v>
      </c>
      <c r="M250" s="16">
        <f>Décompte!$B$18</f>
        <v>0</v>
      </c>
      <c r="N250" s="15" t="str">
        <f>Décompte!$E$11</f>
        <v>INF</v>
      </c>
    </row>
    <row r="251" spans="1:14" x14ac:dyDescent="0.2">
      <c r="A251" s="152"/>
      <c r="B251" s="153"/>
      <c r="C251" s="157"/>
      <c r="D251" s="157"/>
      <c r="E251" s="158"/>
      <c r="F251" s="159"/>
      <c r="G251" s="136" t="str">
        <f>DECOMPTE[[#This Row],[controle_1]]</f>
        <v>-</v>
      </c>
      <c r="H2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1" s="134">
        <f>IF(DECOMPTE[[#This Row],[controle_1]]="-",DECOMPTE[[#This Row],[Nb jours facturés au patient]]*Part_patient,0)</f>
        <v>0</v>
      </c>
      <c r="J2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1" s="119">
        <f>Décompte!$D$8</f>
        <v>43466</v>
      </c>
      <c r="L251" s="16">
        <f>Décompte!$B$12</f>
        <v>0</v>
      </c>
      <c r="M251" s="16">
        <f>Décompte!$B$18</f>
        <v>0</v>
      </c>
      <c r="N251" s="15" t="str">
        <f>Décompte!$E$11</f>
        <v>INF</v>
      </c>
    </row>
    <row r="252" spans="1:14" x14ac:dyDescent="0.2">
      <c r="A252" s="152"/>
      <c r="B252" s="153"/>
      <c r="C252" s="157"/>
      <c r="D252" s="157"/>
      <c r="E252" s="158"/>
      <c r="F252" s="159"/>
      <c r="G252" s="136" t="str">
        <f>DECOMPTE[[#This Row],[controle_1]]</f>
        <v>-</v>
      </c>
      <c r="H2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2" s="134">
        <f>IF(DECOMPTE[[#This Row],[controle_1]]="-",DECOMPTE[[#This Row],[Nb jours facturés au patient]]*Part_patient,0)</f>
        <v>0</v>
      </c>
      <c r="J2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2" s="119">
        <f>Décompte!$D$8</f>
        <v>43466</v>
      </c>
      <c r="L252" s="16">
        <f>Décompte!$B$12</f>
        <v>0</v>
      </c>
      <c r="M252" s="16">
        <f>Décompte!$B$18</f>
        <v>0</v>
      </c>
      <c r="N252" s="15" t="str">
        <f>Décompte!$E$11</f>
        <v>INF</v>
      </c>
    </row>
    <row r="253" spans="1:14" x14ac:dyDescent="0.2">
      <c r="A253" s="152"/>
      <c r="B253" s="153"/>
      <c r="C253" s="157"/>
      <c r="D253" s="157"/>
      <c r="E253" s="158"/>
      <c r="F253" s="159"/>
      <c r="G253" s="136" t="str">
        <f>DECOMPTE[[#This Row],[controle_1]]</f>
        <v>-</v>
      </c>
      <c r="H2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3" s="134">
        <f>IF(DECOMPTE[[#This Row],[controle_1]]="-",DECOMPTE[[#This Row],[Nb jours facturés au patient]]*Part_patient,0)</f>
        <v>0</v>
      </c>
      <c r="J2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3" s="119">
        <f>Décompte!$D$8</f>
        <v>43466</v>
      </c>
      <c r="L253" s="16">
        <f>Décompte!$B$12</f>
        <v>0</v>
      </c>
      <c r="M253" s="16">
        <f>Décompte!$B$18</f>
        <v>0</v>
      </c>
      <c r="N253" s="15" t="str">
        <f>Décompte!$E$11</f>
        <v>INF</v>
      </c>
    </row>
    <row r="254" spans="1:14" x14ac:dyDescent="0.2">
      <c r="A254" s="152"/>
      <c r="B254" s="153"/>
      <c r="C254" s="157"/>
      <c r="D254" s="157"/>
      <c r="E254" s="158"/>
      <c r="F254" s="159"/>
      <c r="G254" s="136" t="str">
        <f>DECOMPTE[[#This Row],[controle_1]]</f>
        <v>-</v>
      </c>
      <c r="H2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4" s="134">
        <f>IF(DECOMPTE[[#This Row],[controle_1]]="-",DECOMPTE[[#This Row],[Nb jours facturés au patient]]*Part_patient,0)</f>
        <v>0</v>
      </c>
      <c r="J2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4" s="119">
        <f>Décompte!$D$8</f>
        <v>43466</v>
      </c>
      <c r="L254" s="16">
        <f>Décompte!$B$12</f>
        <v>0</v>
      </c>
      <c r="M254" s="16">
        <f>Décompte!$B$18</f>
        <v>0</v>
      </c>
      <c r="N254" s="15" t="str">
        <f>Décompte!$E$11</f>
        <v>INF</v>
      </c>
    </row>
    <row r="255" spans="1:14" x14ac:dyDescent="0.2">
      <c r="A255" s="152"/>
      <c r="B255" s="153"/>
      <c r="C255" s="157"/>
      <c r="D255" s="157"/>
      <c r="E255" s="158"/>
      <c r="F255" s="159"/>
      <c r="G255" s="136" t="str">
        <f>DECOMPTE[[#This Row],[controle_1]]</f>
        <v>-</v>
      </c>
      <c r="H2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5" s="134">
        <f>IF(DECOMPTE[[#This Row],[controle_1]]="-",DECOMPTE[[#This Row],[Nb jours facturés au patient]]*Part_patient,0)</f>
        <v>0</v>
      </c>
      <c r="J2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5" s="119">
        <f>Décompte!$D$8</f>
        <v>43466</v>
      </c>
      <c r="L255" s="16">
        <f>Décompte!$B$12</f>
        <v>0</v>
      </c>
      <c r="M255" s="16">
        <f>Décompte!$B$18</f>
        <v>0</v>
      </c>
      <c r="N255" s="15" t="str">
        <f>Décompte!$E$11</f>
        <v>INF</v>
      </c>
    </row>
    <row r="256" spans="1:14" x14ac:dyDescent="0.2">
      <c r="A256" s="152"/>
      <c r="B256" s="153"/>
      <c r="C256" s="157"/>
      <c r="D256" s="157"/>
      <c r="E256" s="158"/>
      <c r="F256" s="159"/>
      <c r="G256" s="136" t="str">
        <f>DECOMPTE[[#This Row],[controle_1]]</f>
        <v>-</v>
      </c>
      <c r="H2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6" s="134">
        <f>IF(DECOMPTE[[#This Row],[controle_1]]="-",DECOMPTE[[#This Row],[Nb jours facturés au patient]]*Part_patient,0)</f>
        <v>0</v>
      </c>
      <c r="J2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6" s="119">
        <f>Décompte!$D$8</f>
        <v>43466</v>
      </c>
      <c r="L256" s="16">
        <f>Décompte!$B$12</f>
        <v>0</v>
      </c>
      <c r="M256" s="16">
        <f>Décompte!$B$18</f>
        <v>0</v>
      </c>
      <c r="N256" s="15" t="str">
        <f>Décompte!$E$11</f>
        <v>INF</v>
      </c>
    </row>
    <row r="257" spans="1:14" x14ac:dyDescent="0.2">
      <c r="A257" s="152"/>
      <c r="B257" s="153"/>
      <c r="C257" s="157"/>
      <c r="D257" s="157"/>
      <c r="E257" s="158"/>
      <c r="F257" s="159"/>
      <c r="G257" s="136" t="str">
        <f>DECOMPTE[[#This Row],[controle_1]]</f>
        <v>-</v>
      </c>
      <c r="H2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7" s="134">
        <f>IF(DECOMPTE[[#This Row],[controle_1]]="-",DECOMPTE[[#This Row],[Nb jours facturés au patient]]*Part_patient,0)</f>
        <v>0</v>
      </c>
      <c r="J2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7" s="119">
        <f>Décompte!$D$8</f>
        <v>43466</v>
      </c>
      <c r="L257" s="16">
        <f>Décompte!$B$12</f>
        <v>0</v>
      </c>
      <c r="M257" s="16">
        <f>Décompte!$B$18</f>
        <v>0</v>
      </c>
      <c r="N257" s="15" t="str">
        <f>Décompte!$E$11</f>
        <v>INF</v>
      </c>
    </row>
    <row r="258" spans="1:14" x14ac:dyDescent="0.2">
      <c r="A258" s="152"/>
      <c r="B258" s="153"/>
      <c r="C258" s="157"/>
      <c r="D258" s="157"/>
      <c r="E258" s="158"/>
      <c r="F258" s="159"/>
      <c r="G258" s="136" t="str">
        <f>DECOMPTE[[#This Row],[controle_1]]</f>
        <v>-</v>
      </c>
      <c r="H2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8" s="134">
        <f>IF(DECOMPTE[[#This Row],[controle_1]]="-",DECOMPTE[[#This Row],[Nb jours facturés au patient]]*Part_patient,0)</f>
        <v>0</v>
      </c>
      <c r="J2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8" s="119">
        <f>Décompte!$D$8</f>
        <v>43466</v>
      </c>
      <c r="L258" s="16">
        <f>Décompte!$B$12</f>
        <v>0</v>
      </c>
      <c r="M258" s="16">
        <f>Décompte!$B$18</f>
        <v>0</v>
      </c>
      <c r="N258" s="15" t="str">
        <f>Décompte!$E$11</f>
        <v>INF</v>
      </c>
    </row>
    <row r="259" spans="1:14" x14ac:dyDescent="0.2">
      <c r="A259" s="152"/>
      <c r="B259" s="153"/>
      <c r="C259" s="157"/>
      <c r="D259" s="157"/>
      <c r="E259" s="158"/>
      <c r="F259" s="159"/>
      <c r="G259" s="136" t="str">
        <f>DECOMPTE[[#This Row],[controle_1]]</f>
        <v>-</v>
      </c>
      <c r="H2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59" s="134">
        <f>IF(DECOMPTE[[#This Row],[controle_1]]="-",DECOMPTE[[#This Row],[Nb jours facturés au patient]]*Part_patient,0)</f>
        <v>0</v>
      </c>
      <c r="J2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59" s="119">
        <f>Décompte!$D$8</f>
        <v>43466</v>
      </c>
      <c r="L259" s="16">
        <f>Décompte!$B$12</f>
        <v>0</v>
      </c>
      <c r="M259" s="16">
        <f>Décompte!$B$18</f>
        <v>0</v>
      </c>
      <c r="N259" s="15" t="str">
        <f>Décompte!$E$11</f>
        <v>INF</v>
      </c>
    </row>
    <row r="260" spans="1:14" x14ac:dyDescent="0.2">
      <c r="A260" s="152"/>
      <c r="B260" s="153"/>
      <c r="C260" s="157"/>
      <c r="D260" s="157"/>
      <c r="E260" s="158"/>
      <c r="F260" s="159"/>
      <c r="G260" s="136" t="str">
        <f>DECOMPTE[[#This Row],[controle_1]]</f>
        <v>-</v>
      </c>
      <c r="H2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0" s="134">
        <f>IF(DECOMPTE[[#This Row],[controle_1]]="-",DECOMPTE[[#This Row],[Nb jours facturés au patient]]*Part_patient,0)</f>
        <v>0</v>
      </c>
      <c r="J2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0" s="119">
        <f>Décompte!$D$8</f>
        <v>43466</v>
      </c>
      <c r="L260" s="16">
        <f>Décompte!$B$12</f>
        <v>0</v>
      </c>
      <c r="M260" s="16">
        <f>Décompte!$B$18</f>
        <v>0</v>
      </c>
      <c r="N260" s="15" t="str">
        <f>Décompte!$E$11</f>
        <v>INF</v>
      </c>
    </row>
    <row r="261" spans="1:14" x14ac:dyDescent="0.2">
      <c r="A261" s="152"/>
      <c r="B261" s="153"/>
      <c r="C261" s="157"/>
      <c r="D261" s="157"/>
      <c r="E261" s="158"/>
      <c r="F261" s="159"/>
      <c r="G261" s="136" t="str">
        <f>DECOMPTE[[#This Row],[controle_1]]</f>
        <v>-</v>
      </c>
      <c r="H2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1" s="134">
        <f>IF(DECOMPTE[[#This Row],[controle_1]]="-",DECOMPTE[[#This Row],[Nb jours facturés au patient]]*Part_patient,0)</f>
        <v>0</v>
      </c>
      <c r="J2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1" s="119">
        <f>Décompte!$D$8</f>
        <v>43466</v>
      </c>
      <c r="L261" s="16">
        <f>Décompte!$B$12</f>
        <v>0</v>
      </c>
      <c r="M261" s="16">
        <f>Décompte!$B$18</f>
        <v>0</v>
      </c>
      <c r="N261" s="15" t="str">
        <f>Décompte!$E$11</f>
        <v>INF</v>
      </c>
    </row>
    <row r="262" spans="1:14" x14ac:dyDescent="0.2">
      <c r="A262" s="152"/>
      <c r="B262" s="153"/>
      <c r="C262" s="157"/>
      <c r="D262" s="157"/>
      <c r="E262" s="158"/>
      <c r="F262" s="159"/>
      <c r="G262" s="136" t="str">
        <f>DECOMPTE[[#This Row],[controle_1]]</f>
        <v>-</v>
      </c>
      <c r="H2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2" s="134">
        <f>IF(DECOMPTE[[#This Row],[controle_1]]="-",DECOMPTE[[#This Row],[Nb jours facturés au patient]]*Part_patient,0)</f>
        <v>0</v>
      </c>
      <c r="J2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2" s="119">
        <f>Décompte!$D$8</f>
        <v>43466</v>
      </c>
      <c r="L262" s="16">
        <f>Décompte!$B$12</f>
        <v>0</v>
      </c>
      <c r="M262" s="16">
        <f>Décompte!$B$18</f>
        <v>0</v>
      </c>
      <c r="N262" s="15" t="str">
        <f>Décompte!$E$11</f>
        <v>INF</v>
      </c>
    </row>
    <row r="263" spans="1:14" x14ac:dyDescent="0.2">
      <c r="A263" s="152"/>
      <c r="B263" s="153"/>
      <c r="C263" s="157"/>
      <c r="D263" s="157"/>
      <c r="E263" s="158"/>
      <c r="F263" s="159"/>
      <c r="G263" s="136" t="str">
        <f>DECOMPTE[[#This Row],[controle_1]]</f>
        <v>-</v>
      </c>
      <c r="H2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3" s="134">
        <f>IF(DECOMPTE[[#This Row],[controle_1]]="-",DECOMPTE[[#This Row],[Nb jours facturés au patient]]*Part_patient,0)</f>
        <v>0</v>
      </c>
      <c r="J2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3" s="119">
        <f>Décompte!$D$8</f>
        <v>43466</v>
      </c>
      <c r="L263" s="16">
        <f>Décompte!$B$12</f>
        <v>0</v>
      </c>
      <c r="M263" s="16">
        <f>Décompte!$B$18</f>
        <v>0</v>
      </c>
      <c r="N263" s="15" t="str">
        <f>Décompte!$E$11</f>
        <v>INF</v>
      </c>
    </row>
    <row r="264" spans="1:14" x14ac:dyDescent="0.2">
      <c r="A264" s="152"/>
      <c r="B264" s="153"/>
      <c r="C264" s="157"/>
      <c r="D264" s="157"/>
      <c r="E264" s="158"/>
      <c r="F264" s="159"/>
      <c r="G264" s="136" t="str">
        <f>DECOMPTE[[#This Row],[controle_1]]</f>
        <v>-</v>
      </c>
      <c r="H2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4" s="134">
        <f>IF(DECOMPTE[[#This Row],[controle_1]]="-",DECOMPTE[[#This Row],[Nb jours facturés au patient]]*Part_patient,0)</f>
        <v>0</v>
      </c>
      <c r="J2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4" s="119">
        <f>Décompte!$D$8</f>
        <v>43466</v>
      </c>
      <c r="L264" s="16">
        <f>Décompte!$B$12</f>
        <v>0</v>
      </c>
      <c r="M264" s="16">
        <f>Décompte!$B$18</f>
        <v>0</v>
      </c>
      <c r="N264" s="15" t="str">
        <f>Décompte!$E$11</f>
        <v>INF</v>
      </c>
    </row>
    <row r="265" spans="1:14" x14ac:dyDescent="0.2">
      <c r="A265" s="152"/>
      <c r="B265" s="153"/>
      <c r="C265" s="157"/>
      <c r="D265" s="157"/>
      <c r="E265" s="158"/>
      <c r="F265" s="159"/>
      <c r="G265" s="136" t="str">
        <f>DECOMPTE[[#This Row],[controle_1]]</f>
        <v>-</v>
      </c>
      <c r="H2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5" s="134">
        <f>IF(DECOMPTE[[#This Row],[controle_1]]="-",DECOMPTE[[#This Row],[Nb jours facturés au patient]]*Part_patient,0)</f>
        <v>0</v>
      </c>
      <c r="J2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5" s="119">
        <f>Décompte!$D$8</f>
        <v>43466</v>
      </c>
      <c r="L265" s="16">
        <f>Décompte!$B$12</f>
        <v>0</v>
      </c>
      <c r="M265" s="16">
        <f>Décompte!$B$18</f>
        <v>0</v>
      </c>
      <c r="N265" s="15" t="str">
        <f>Décompte!$E$11</f>
        <v>INF</v>
      </c>
    </row>
    <row r="266" spans="1:14" x14ac:dyDescent="0.2">
      <c r="A266" s="152"/>
      <c r="B266" s="153"/>
      <c r="C266" s="157"/>
      <c r="D266" s="157"/>
      <c r="E266" s="158"/>
      <c r="F266" s="159"/>
      <c r="G266" s="136" t="str">
        <f>DECOMPTE[[#This Row],[controle_1]]</f>
        <v>-</v>
      </c>
      <c r="H2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6" s="134">
        <f>IF(DECOMPTE[[#This Row],[controle_1]]="-",DECOMPTE[[#This Row],[Nb jours facturés au patient]]*Part_patient,0)</f>
        <v>0</v>
      </c>
      <c r="J2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6" s="119">
        <f>Décompte!$D$8</f>
        <v>43466</v>
      </c>
      <c r="L266" s="16">
        <f>Décompte!$B$12</f>
        <v>0</v>
      </c>
      <c r="M266" s="16">
        <f>Décompte!$B$18</f>
        <v>0</v>
      </c>
      <c r="N266" s="15" t="str">
        <f>Décompte!$E$11</f>
        <v>INF</v>
      </c>
    </row>
    <row r="267" spans="1:14" x14ac:dyDescent="0.2">
      <c r="A267" s="152"/>
      <c r="B267" s="153"/>
      <c r="C267" s="157"/>
      <c r="D267" s="157"/>
      <c r="E267" s="158"/>
      <c r="F267" s="159"/>
      <c r="G267" s="136" t="str">
        <f>DECOMPTE[[#This Row],[controle_1]]</f>
        <v>-</v>
      </c>
      <c r="H2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7" s="134">
        <f>IF(DECOMPTE[[#This Row],[controle_1]]="-",DECOMPTE[[#This Row],[Nb jours facturés au patient]]*Part_patient,0)</f>
        <v>0</v>
      </c>
      <c r="J2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7" s="119">
        <f>Décompte!$D$8</f>
        <v>43466</v>
      </c>
      <c r="L267" s="16">
        <f>Décompte!$B$12</f>
        <v>0</v>
      </c>
      <c r="M267" s="16">
        <f>Décompte!$B$18</f>
        <v>0</v>
      </c>
      <c r="N267" s="15" t="str">
        <f>Décompte!$E$11</f>
        <v>INF</v>
      </c>
    </row>
    <row r="268" spans="1:14" x14ac:dyDescent="0.2">
      <c r="A268" s="152"/>
      <c r="B268" s="153"/>
      <c r="C268" s="157"/>
      <c r="D268" s="157"/>
      <c r="E268" s="158"/>
      <c r="F268" s="159"/>
      <c r="G268" s="136" t="str">
        <f>DECOMPTE[[#This Row],[controle_1]]</f>
        <v>-</v>
      </c>
      <c r="H2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8" s="134">
        <f>IF(DECOMPTE[[#This Row],[controle_1]]="-",DECOMPTE[[#This Row],[Nb jours facturés au patient]]*Part_patient,0)</f>
        <v>0</v>
      </c>
      <c r="J2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8" s="119">
        <f>Décompte!$D$8</f>
        <v>43466</v>
      </c>
      <c r="L268" s="16">
        <f>Décompte!$B$12</f>
        <v>0</v>
      </c>
      <c r="M268" s="16">
        <f>Décompte!$B$18</f>
        <v>0</v>
      </c>
      <c r="N268" s="15" t="str">
        <f>Décompte!$E$11</f>
        <v>INF</v>
      </c>
    </row>
    <row r="269" spans="1:14" x14ac:dyDescent="0.2">
      <c r="A269" s="152"/>
      <c r="B269" s="153"/>
      <c r="C269" s="157"/>
      <c r="D269" s="157"/>
      <c r="E269" s="158"/>
      <c r="F269" s="159"/>
      <c r="G269" s="136" t="str">
        <f>DECOMPTE[[#This Row],[controle_1]]</f>
        <v>-</v>
      </c>
      <c r="H2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69" s="134">
        <f>IF(DECOMPTE[[#This Row],[controle_1]]="-",DECOMPTE[[#This Row],[Nb jours facturés au patient]]*Part_patient,0)</f>
        <v>0</v>
      </c>
      <c r="J2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69" s="119">
        <f>Décompte!$D$8</f>
        <v>43466</v>
      </c>
      <c r="L269" s="16">
        <f>Décompte!$B$12</f>
        <v>0</v>
      </c>
      <c r="M269" s="16">
        <f>Décompte!$B$18</f>
        <v>0</v>
      </c>
      <c r="N269" s="15" t="str">
        <f>Décompte!$E$11</f>
        <v>INF</v>
      </c>
    </row>
    <row r="270" spans="1:14" x14ac:dyDescent="0.2">
      <c r="A270" s="152"/>
      <c r="B270" s="153"/>
      <c r="C270" s="157"/>
      <c r="D270" s="157"/>
      <c r="E270" s="158"/>
      <c r="F270" s="159"/>
      <c r="G270" s="136" t="str">
        <f>DECOMPTE[[#This Row],[controle_1]]</f>
        <v>-</v>
      </c>
      <c r="H2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0" s="134">
        <f>IF(DECOMPTE[[#This Row],[controle_1]]="-",DECOMPTE[[#This Row],[Nb jours facturés au patient]]*Part_patient,0)</f>
        <v>0</v>
      </c>
      <c r="J2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0" s="119">
        <f>Décompte!$D$8</f>
        <v>43466</v>
      </c>
      <c r="L270" s="16">
        <f>Décompte!$B$12</f>
        <v>0</v>
      </c>
      <c r="M270" s="16">
        <f>Décompte!$B$18</f>
        <v>0</v>
      </c>
      <c r="N270" s="15" t="str">
        <f>Décompte!$E$11</f>
        <v>INF</v>
      </c>
    </row>
    <row r="271" spans="1:14" x14ac:dyDescent="0.2">
      <c r="A271" s="152"/>
      <c r="B271" s="153"/>
      <c r="C271" s="157"/>
      <c r="D271" s="157"/>
      <c r="E271" s="158"/>
      <c r="F271" s="159"/>
      <c r="G271" s="136" t="str">
        <f>DECOMPTE[[#This Row],[controle_1]]</f>
        <v>-</v>
      </c>
      <c r="H2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1" s="134">
        <f>IF(DECOMPTE[[#This Row],[controle_1]]="-",DECOMPTE[[#This Row],[Nb jours facturés au patient]]*Part_patient,0)</f>
        <v>0</v>
      </c>
      <c r="J2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1" s="119">
        <f>Décompte!$D$8</f>
        <v>43466</v>
      </c>
      <c r="L271" s="16">
        <f>Décompte!$B$12</f>
        <v>0</v>
      </c>
      <c r="M271" s="16">
        <f>Décompte!$B$18</f>
        <v>0</v>
      </c>
      <c r="N271" s="15" t="str">
        <f>Décompte!$E$11</f>
        <v>INF</v>
      </c>
    </row>
    <row r="272" spans="1:14" x14ac:dyDescent="0.2">
      <c r="A272" s="152"/>
      <c r="B272" s="153"/>
      <c r="C272" s="157"/>
      <c r="D272" s="157"/>
      <c r="E272" s="158"/>
      <c r="F272" s="159"/>
      <c r="G272" s="136" t="str">
        <f>DECOMPTE[[#This Row],[controle_1]]</f>
        <v>-</v>
      </c>
      <c r="H2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2" s="134">
        <f>IF(DECOMPTE[[#This Row],[controle_1]]="-",DECOMPTE[[#This Row],[Nb jours facturés au patient]]*Part_patient,0)</f>
        <v>0</v>
      </c>
      <c r="J2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2" s="119">
        <f>Décompte!$D$8</f>
        <v>43466</v>
      </c>
      <c r="L272" s="16">
        <f>Décompte!$B$12</f>
        <v>0</v>
      </c>
      <c r="M272" s="16">
        <f>Décompte!$B$18</f>
        <v>0</v>
      </c>
      <c r="N272" s="15" t="str">
        <f>Décompte!$E$11</f>
        <v>INF</v>
      </c>
    </row>
    <row r="273" spans="1:14" x14ac:dyDescent="0.2">
      <c r="A273" s="152"/>
      <c r="B273" s="153"/>
      <c r="C273" s="157"/>
      <c r="D273" s="157"/>
      <c r="E273" s="158"/>
      <c r="F273" s="159"/>
      <c r="G273" s="136" t="str">
        <f>DECOMPTE[[#This Row],[controle_1]]</f>
        <v>-</v>
      </c>
      <c r="H2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3" s="134">
        <f>IF(DECOMPTE[[#This Row],[controle_1]]="-",DECOMPTE[[#This Row],[Nb jours facturés au patient]]*Part_patient,0)</f>
        <v>0</v>
      </c>
      <c r="J2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3" s="119">
        <f>Décompte!$D$8</f>
        <v>43466</v>
      </c>
      <c r="L273" s="16">
        <f>Décompte!$B$12</f>
        <v>0</v>
      </c>
      <c r="M273" s="16">
        <f>Décompte!$B$18</f>
        <v>0</v>
      </c>
      <c r="N273" s="15" t="str">
        <f>Décompte!$E$11</f>
        <v>INF</v>
      </c>
    </row>
    <row r="274" spans="1:14" x14ac:dyDescent="0.2">
      <c r="A274" s="152"/>
      <c r="B274" s="153"/>
      <c r="C274" s="157"/>
      <c r="D274" s="157"/>
      <c r="E274" s="158"/>
      <c r="F274" s="159"/>
      <c r="G274" s="136" t="str">
        <f>DECOMPTE[[#This Row],[controle_1]]</f>
        <v>-</v>
      </c>
      <c r="H2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4" s="134">
        <f>IF(DECOMPTE[[#This Row],[controle_1]]="-",DECOMPTE[[#This Row],[Nb jours facturés au patient]]*Part_patient,0)</f>
        <v>0</v>
      </c>
      <c r="J2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4" s="119">
        <f>Décompte!$D$8</f>
        <v>43466</v>
      </c>
      <c r="L274" s="16">
        <f>Décompte!$B$12</f>
        <v>0</v>
      </c>
      <c r="M274" s="16">
        <f>Décompte!$B$18</f>
        <v>0</v>
      </c>
      <c r="N274" s="15" t="str">
        <f>Décompte!$E$11</f>
        <v>INF</v>
      </c>
    </row>
    <row r="275" spans="1:14" x14ac:dyDescent="0.2">
      <c r="A275" s="152"/>
      <c r="B275" s="153"/>
      <c r="C275" s="157"/>
      <c r="D275" s="157"/>
      <c r="E275" s="158"/>
      <c r="F275" s="159"/>
      <c r="G275" s="136" t="str">
        <f>DECOMPTE[[#This Row],[controle_1]]</f>
        <v>-</v>
      </c>
      <c r="H2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5" s="134">
        <f>IF(DECOMPTE[[#This Row],[controle_1]]="-",DECOMPTE[[#This Row],[Nb jours facturés au patient]]*Part_patient,0)</f>
        <v>0</v>
      </c>
      <c r="J2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5" s="119">
        <f>Décompte!$D$8</f>
        <v>43466</v>
      </c>
      <c r="L275" s="16">
        <f>Décompte!$B$12</f>
        <v>0</v>
      </c>
      <c r="M275" s="16">
        <f>Décompte!$B$18</f>
        <v>0</v>
      </c>
      <c r="N275" s="15" t="str">
        <f>Décompte!$E$11</f>
        <v>INF</v>
      </c>
    </row>
    <row r="276" spans="1:14" x14ac:dyDescent="0.2">
      <c r="A276" s="152"/>
      <c r="B276" s="153"/>
      <c r="C276" s="157"/>
      <c r="D276" s="157"/>
      <c r="E276" s="158"/>
      <c r="F276" s="159"/>
      <c r="G276" s="136" t="str">
        <f>DECOMPTE[[#This Row],[controle_1]]</f>
        <v>-</v>
      </c>
      <c r="H2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6" s="134">
        <f>IF(DECOMPTE[[#This Row],[controle_1]]="-",DECOMPTE[[#This Row],[Nb jours facturés au patient]]*Part_patient,0)</f>
        <v>0</v>
      </c>
      <c r="J2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6" s="119">
        <f>Décompte!$D$8</f>
        <v>43466</v>
      </c>
      <c r="L276" s="16">
        <f>Décompte!$B$12</f>
        <v>0</v>
      </c>
      <c r="M276" s="16">
        <f>Décompte!$B$18</f>
        <v>0</v>
      </c>
      <c r="N276" s="15" t="str">
        <f>Décompte!$E$11</f>
        <v>INF</v>
      </c>
    </row>
    <row r="277" spans="1:14" x14ac:dyDescent="0.2">
      <c r="A277" s="152"/>
      <c r="B277" s="153"/>
      <c r="C277" s="157"/>
      <c r="D277" s="157"/>
      <c r="E277" s="158"/>
      <c r="F277" s="159"/>
      <c r="G277" s="136" t="str">
        <f>DECOMPTE[[#This Row],[controle_1]]</f>
        <v>-</v>
      </c>
      <c r="H2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7" s="134">
        <f>IF(DECOMPTE[[#This Row],[controle_1]]="-",DECOMPTE[[#This Row],[Nb jours facturés au patient]]*Part_patient,0)</f>
        <v>0</v>
      </c>
      <c r="J2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7" s="119">
        <f>Décompte!$D$8</f>
        <v>43466</v>
      </c>
      <c r="L277" s="16">
        <f>Décompte!$B$12</f>
        <v>0</v>
      </c>
      <c r="M277" s="16">
        <f>Décompte!$B$18</f>
        <v>0</v>
      </c>
      <c r="N277" s="15" t="str">
        <f>Décompte!$E$11</f>
        <v>INF</v>
      </c>
    </row>
    <row r="278" spans="1:14" x14ac:dyDescent="0.2">
      <c r="A278" s="152"/>
      <c r="B278" s="153"/>
      <c r="C278" s="157"/>
      <c r="D278" s="157"/>
      <c r="E278" s="158"/>
      <c r="F278" s="159"/>
      <c r="G278" s="136" t="str">
        <f>DECOMPTE[[#This Row],[controle_1]]</f>
        <v>-</v>
      </c>
      <c r="H2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8" s="134">
        <f>IF(DECOMPTE[[#This Row],[controle_1]]="-",DECOMPTE[[#This Row],[Nb jours facturés au patient]]*Part_patient,0)</f>
        <v>0</v>
      </c>
      <c r="J2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8" s="119">
        <f>Décompte!$D$8</f>
        <v>43466</v>
      </c>
      <c r="L278" s="16">
        <f>Décompte!$B$12</f>
        <v>0</v>
      </c>
      <c r="M278" s="16">
        <f>Décompte!$B$18</f>
        <v>0</v>
      </c>
      <c r="N278" s="15" t="str">
        <f>Décompte!$E$11</f>
        <v>INF</v>
      </c>
    </row>
    <row r="279" spans="1:14" x14ac:dyDescent="0.2">
      <c r="A279" s="152"/>
      <c r="B279" s="153"/>
      <c r="C279" s="157"/>
      <c r="D279" s="157"/>
      <c r="E279" s="158"/>
      <c r="F279" s="159"/>
      <c r="G279" s="136" t="str">
        <f>DECOMPTE[[#This Row],[controle_1]]</f>
        <v>-</v>
      </c>
      <c r="H2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79" s="134">
        <f>IF(DECOMPTE[[#This Row],[controle_1]]="-",DECOMPTE[[#This Row],[Nb jours facturés au patient]]*Part_patient,0)</f>
        <v>0</v>
      </c>
      <c r="J2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79" s="119">
        <f>Décompte!$D$8</f>
        <v>43466</v>
      </c>
      <c r="L279" s="16">
        <f>Décompte!$B$12</f>
        <v>0</v>
      </c>
      <c r="M279" s="16">
        <f>Décompte!$B$18</f>
        <v>0</v>
      </c>
      <c r="N279" s="15" t="str">
        <f>Décompte!$E$11</f>
        <v>INF</v>
      </c>
    </row>
    <row r="280" spans="1:14" x14ac:dyDescent="0.2">
      <c r="A280" s="152"/>
      <c r="B280" s="153"/>
      <c r="C280" s="157"/>
      <c r="D280" s="157"/>
      <c r="E280" s="158"/>
      <c r="F280" s="159"/>
      <c r="G280" s="136" t="str">
        <f>DECOMPTE[[#This Row],[controle_1]]</f>
        <v>-</v>
      </c>
      <c r="H2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0" s="134">
        <f>IF(DECOMPTE[[#This Row],[controle_1]]="-",DECOMPTE[[#This Row],[Nb jours facturés au patient]]*Part_patient,0)</f>
        <v>0</v>
      </c>
      <c r="J2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0" s="119">
        <f>Décompte!$D$8</f>
        <v>43466</v>
      </c>
      <c r="L280" s="16">
        <f>Décompte!$B$12</f>
        <v>0</v>
      </c>
      <c r="M280" s="16">
        <f>Décompte!$B$18</f>
        <v>0</v>
      </c>
      <c r="N280" s="15" t="str">
        <f>Décompte!$E$11</f>
        <v>INF</v>
      </c>
    </row>
    <row r="281" spans="1:14" x14ac:dyDescent="0.2">
      <c r="A281" s="152"/>
      <c r="B281" s="153"/>
      <c r="C281" s="157"/>
      <c r="D281" s="157"/>
      <c r="E281" s="158"/>
      <c r="F281" s="159"/>
      <c r="G281" s="136" t="str">
        <f>DECOMPTE[[#This Row],[controle_1]]</f>
        <v>-</v>
      </c>
      <c r="H2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1" s="134">
        <f>IF(DECOMPTE[[#This Row],[controle_1]]="-",DECOMPTE[[#This Row],[Nb jours facturés au patient]]*Part_patient,0)</f>
        <v>0</v>
      </c>
      <c r="J2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1" s="119">
        <f>Décompte!$D$8</f>
        <v>43466</v>
      </c>
      <c r="L281" s="16">
        <f>Décompte!$B$12</f>
        <v>0</v>
      </c>
      <c r="M281" s="16">
        <f>Décompte!$B$18</f>
        <v>0</v>
      </c>
      <c r="N281" s="15" t="str">
        <f>Décompte!$E$11</f>
        <v>INF</v>
      </c>
    </row>
    <row r="282" spans="1:14" x14ac:dyDescent="0.2">
      <c r="A282" s="152"/>
      <c r="B282" s="153"/>
      <c r="C282" s="157"/>
      <c r="D282" s="157"/>
      <c r="E282" s="158"/>
      <c r="F282" s="159"/>
      <c r="G282" s="136" t="str">
        <f>DECOMPTE[[#This Row],[controle_1]]</f>
        <v>-</v>
      </c>
      <c r="H2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2" s="134">
        <f>IF(DECOMPTE[[#This Row],[controle_1]]="-",DECOMPTE[[#This Row],[Nb jours facturés au patient]]*Part_patient,0)</f>
        <v>0</v>
      </c>
      <c r="J2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2" s="119">
        <f>Décompte!$D$8</f>
        <v>43466</v>
      </c>
      <c r="L282" s="16">
        <f>Décompte!$B$12</f>
        <v>0</v>
      </c>
      <c r="M282" s="16">
        <f>Décompte!$B$18</f>
        <v>0</v>
      </c>
      <c r="N282" s="15" t="str">
        <f>Décompte!$E$11</f>
        <v>INF</v>
      </c>
    </row>
    <row r="283" spans="1:14" x14ac:dyDescent="0.2">
      <c r="A283" s="152"/>
      <c r="B283" s="153"/>
      <c r="C283" s="157"/>
      <c r="D283" s="157"/>
      <c r="E283" s="158"/>
      <c r="F283" s="159"/>
      <c r="G283" s="136" t="str">
        <f>DECOMPTE[[#This Row],[controle_1]]</f>
        <v>-</v>
      </c>
      <c r="H2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3" s="134">
        <f>IF(DECOMPTE[[#This Row],[controle_1]]="-",DECOMPTE[[#This Row],[Nb jours facturés au patient]]*Part_patient,0)</f>
        <v>0</v>
      </c>
      <c r="J2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3" s="119">
        <f>Décompte!$D$8</f>
        <v>43466</v>
      </c>
      <c r="L283" s="16">
        <f>Décompte!$B$12</f>
        <v>0</v>
      </c>
      <c r="M283" s="16">
        <f>Décompte!$B$18</f>
        <v>0</v>
      </c>
      <c r="N283" s="15" t="str">
        <f>Décompte!$E$11</f>
        <v>INF</v>
      </c>
    </row>
    <row r="284" spans="1:14" x14ac:dyDescent="0.2">
      <c r="A284" s="152"/>
      <c r="B284" s="153"/>
      <c r="C284" s="157"/>
      <c r="D284" s="157"/>
      <c r="E284" s="158"/>
      <c r="F284" s="159"/>
      <c r="G284" s="136" t="str">
        <f>DECOMPTE[[#This Row],[controle_1]]</f>
        <v>-</v>
      </c>
      <c r="H2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4" s="134">
        <f>IF(DECOMPTE[[#This Row],[controle_1]]="-",DECOMPTE[[#This Row],[Nb jours facturés au patient]]*Part_patient,0)</f>
        <v>0</v>
      </c>
      <c r="J2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4" s="119">
        <f>Décompte!$D$8</f>
        <v>43466</v>
      </c>
      <c r="L284" s="16">
        <f>Décompte!$B$12</f>
        <v>0</v>
      </c>
      <c r="M284" s="16">
        <f>Décompte!$B$18</f>
        <v>0</v>
      </c>
      <c r="N284" s="15" t="str">
        <f>Décompte!$E$11</f>
        <v>INF</v>
      </c>
    </row>
    <row r="285" spans="1:14" x14ac:dyDescent="0.2">
      <c r="A285" s="152"/>
      <c r="B285" s="153"/>
      <c r="C285" s="157"/>
      <c r="D285" s="157"/>
      <c r="E285" s="158"/>
      <c r="F285" s="159"/>
      <c r="G285" s="136" t="str">
        <f>DECOMPTE[[#This Row],[controle_1]]</f>
        <v>-</v>
      </c>
      <c r="H2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5" s="134">
        <f>IF(DECOMPTE[[#This Row],[controle_1]]="-",DECOMPTE[[#This Row],[Nb jours facturés au patient]]*Part_patient,0)</f>
        <v>0</v>
      </c>
      <c r="J2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5" s="119">
        <f>Décompte!$D$8</f>
        <v>43466</v>
      </c>
      <c r="L285" s="16">
        <f>Décompte!$B$12</f>
        <v>0</v>
      </c>
      <c r="M285" s="16">
        <f>Décompte!$B$18</f>
        <v>0</v>
      </c>
      <c r="N285" s="15" t="str">
        <f>Décompte!$E$11</f>
        <v>INF</v>
      </c>
    </row>
    <row r="286" spans="1:14" x14ac:dyDescent="0.2">
      <c r="A286" s="152"/>
      <c r="B286" s="153"/>
      <c r="C286" s="157"/>
      <c r="D286" s="157"/>
      <c r="E286" s="158"/>
      <c r="F286" s="159"/>
      <c r="G286" s="136" t="str">
        <f>DECOMPTE[[#This Row],[controle_1]]</f>
        <v>-</v>
      </c>
      <c r="H2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6" s="134">
        <f>IF(DECOMPTE[[#This Row],[controle_1]]="-",DECOMPTE[[#This Row],[Nb jours facturés au patient]]*Part_patient,0)</f>
        <v>0</v>
      </c>
      <c r="J2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6" s="119">
        <f>Décompte!$D$8</f>
        <v>43466</v>
      </c>
      <c r="L286" s="16">
        <f>Décompte!$B$12</f>
        <v>0</v>
      </c>
      <c r="M286" s="16">
        <f>Décompte!$B$18</f>
        <v>0</v>
      </c>
      <c r="N286" s="15" t="str">
        <f>Décompte!$E$11</f>
        <v>INF</v>
      </c>
    </row>
    <row r="287" spans="1:14" x14ac:dyDescent="0.2">
      <c r="A287" s="152"/>
      <c r="B287" s="153"/>
      <c r="C287" s="157"/>
      <c r="D287" s="157"/>
      <c r="E287" s="158"/>
      <c r="F287" s="159"/>
      <c r="G287" s="136" t="str">
        <f>DECOMPTE[[#This Row],[controle_1]]</f>
        <v>-</v>
      </c>
      <c r="H2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7" s="134">
        <f>IF(DECOMPTE[[#This Row],[controle_1]]="-",DECOMPTE[[#This Row],[Nb jours facturés au patient]]*Part_patient,0)</f>
        <v>0</v>
      </c>
      <c r="J2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7" s="119">
        <f>Décompte!$D$8</f>
        <v>43466</v>
      </c>
      <c r="L287" s="16">
        <f>Décompte!$B$12</f>
        <v>0</v>
      </c>
      <c r="M287" s="16">
        <f>Décompte!$B$18</f>
        <v>0</v>
      </c>
      <c r="N287" s="15" t="str">
        <f>Décompte!$E$11</f>
        <v>INF</v>
      </c>
    </row>
    <row r="288" spans="1:14" x14ac:dyDescent="0.2">
      <c r="A288" s="152"/>
      <c r="B288" s="153"/>
      <c r="C288" s="157"/>
      <c r="D288" s="157"/>
      <c r="E288" s="158"/>
      <c r="F288" s="159"/>
      <c r="G288" s="136" t="str">
        <f>DECOMPTE[[#This Row],[controle_1]]</f>
        <v>-</v>
      </c>
      <c r="H2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8" s="134">
        <f>IF(DECOMPTE[[#This Row],[controle_1]]="-",DECOMPTE[[#This Row],[Nb jours facturés au patient]]*Part_patient,0)</f>
        <v>0</v>
      </c>
      <c r="J2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8" s="119">
        <f>Décompte!$D$8</f>
        <v>43466</v>
      </c>
      <c r="L288" s="16">
        <f>Décompte!$B$12</f>
        <v>0</v>
      </c>
      <c r="M288" s="16">
        <f>Décompte!$B$18</f>
        <v>0</v>
      </c>
      <c r="N288" s="15" t="str">
        <f>Décompte!$E$11</f>
        <v>INF</v>
      </c>
    </row>
    <row r="289" spans="1:14" x14ac:dyDescent="0.2">
      <c r="A289" s="152"/>
      <c r="B289" s="153"/>
      <c r="C289" s="157"/>
      <c r="D289" s="157"/>
      <c r="E289" s="158"/>
      <c r="F289" s="159"/>
      <c r="G289" s="136" t="str">
        <f>DECOMPTE[[#This Row],[controle_1]]</f>
        <v>-</v>
      </c>
      <c r="H2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89" s="134">
        <f>IF(DECOMPTE[[#This Row],[controle_1]]="-",DECOMPTE[[#This Row],[Nb jours facturés au patient]]*Part_patient,0)</f>
        <v>0</v>
      </c>
      <c r="J2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89" s="119">
        <f>Décompte!$D$8</f>
        <v>43466</v>
      </c>
      <c r="L289" s="16">
        <f>Décompte!$B$12</f>
        <v>0</v>
      </c>
      <c r="M289" s="16">
        <f>Décompte!$B$18</f>
        <v>0</v>
      </c>
      <c r="N289" s="15" t="str">
        <f>Décompte!$E$11</f>
        <v>INF</v>
      </c>
    </row>
    <row r="290" spans="1:14" x14ac:dyDescent="0.2">
      <c r="A290" s="152"/>
      <c r="B290" s="153"/>
      <c r="C290" s="157"/>
      <c r="D290" s="157"/>
      <c r="E290" s="158"/>
      <c r="F290" s="159"/>
      <c r="G290" s="136" t="str">
        <f>DECOMPTE[[#This Row],[controle_1]]</f>
        <v>-</v>
      </c>
      <c r="H2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0" s="134">
        <f>IF(DECOMPTE[[#This Row],[controle_1]]="-",DECOMPTE[[#This Row],[Nb jours facturés au patient]]*Part_patient,0)</f>
        <v>0</v>
      </c>
      <c r="J2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0" s="119">
        <f>Décompte!$D$8</f>
        <v>43466</v>
      </c>
      <c r="L290" s="16">
        <f>Décompte!$B$12</f>
        <v>0</v>
      </c>
      <c r="M290" s="16">
        <f>Décompte!$B$18</f>
        <v>0</v>
      </c>
      <c r="N290" s="15" t="str">
        <f>Décompte!$E$11</f>
        <v>INF</v>
      </c>
    </row>
    <row r="291" spans="1:14" x14ac:dyDescent="0.2">
      <c r="A291" s="152"/>
      <c r="B291" s="153"/>
      <c r="C291" s="157"/>
      <c r="D291" s="157"/>
      <c r="E291" s="158"/>
      <c r="F291" s="159"/>
      <c r="G291" s="136" t="str">
        <f>DECOMPTE[[#This Row],[controle_1]]</f>
        <v>-</v>
      </c>
      <c r="H2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1" s="134">
        <f>IF(DECOMPTE[[#This Row],[controle_1]]="-",DECOMPTE[[#This Row],[Nb jours facturés au patient]]*Part_patient,0)</f>
        <v>0</v>
      </c>
      <c r="J2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1" s="119">
        <f>Décompte!$D$8</f>
        <v>43466</v>
      </c>
      <c r="L291" s="16">
        <f>Décompte!$B$12</f>
        <v>0</v>
      </c>
      <c r="M291" s="16">
        <f>Décompte!$B$18</f>
        <v>0</v>
      </c>
      <c r="N291" s="15" t="str">
        <f>Décompte!$E$11</f>
        <v>INF</v>
      </c>
    </row>
    <row r="292" spans="1:14" x14ac:dyDescent="0.2">
      <c r="A292" s="152"/>
      <c r="B292" s="153"/>
      <c r="C292" s="157"/>
      <c r="D292" s="157"/>
      <c r="E292" s="158"/>
      <c r="F292" s="159"/>
      <c r="G292" s="136" t="str">
        <f>DECOMPTE[[#This Row],[controle_1]]</f>
        <v>-</v>
      </c>
      <c r="H2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2" s="134">
        <f>IF(DECOMPTE[[#This Row],[controle_1]]="-",DECOMPTE[[#This Row],[Nb jours facturés au patient]]*Part_patient,0)</f>
        <v>0</v>
      </c>
      <c r="J2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2" s="119">
        <f>Décompte!$D$8</f>
        <v>43466</v>
      </c>
      <c r="L292" s="16">
        <f>Décompte!$B$12</f>
        <v>0</v>
      </c>
      <c r="M292" s="16">
        <f>Décompte!$B$18</f>
        <v>0</v>
      </c>
      <c r="N292" s="15" t="str">
        <f>Décompte!$E$11</f>
        <v>INF</v>
      </c>
    </row>
    <row r="293" spans="1:14" x14ac:dyDescent="0.2">
      <c r="A293" s="152"/>
      <c r="B293" s="153"/>
      <c r="C293" s="157"/>
      <c r="D293" s="157"/>
      <c r="E293" s="158"/>
      <c r="F293" s="159"/>
      <c r="G293" s="136" t="str">
        <f>DECOMPTE[[#This Row],[controle_1]]</f>
        <v>-</v>
      </c>
      <c r="H2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3" s="134">
        <f>IF(DECOMPTE[[#This Row],[controle_1]]="-",DECOMPTE[[#This Row],[Nb jours facturés au patient]]*Part_patient,0)</f>
        <v>0</v>
      </c>
      <c r="J2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3" s="119">
        <f>Décompte!$D$8</f>
        <v>43466</v>
      </c>
      <c r="L293" s="16">
        <f>Décompte!$B$12</f>
        <v>0</v>
      </c>
      <c r="M293" s="16">
        <f>Décompte!$B$18</f>
        <v>0</v>
      </c>
      <c r="N293" s="15" t="str">
        <f>Décompte!$E$11</f>
        <v>INF</v>
      </c>
    </row>
    <row r="294" spans="1:14" x14ac:dyDescent="0.2">
      <c r="A294" s="152"/>
      <c r="B294" s="153"/>
      <c r="C294" s="157"/>
      <c r="D294" s="157"/>
      <c r="E294" s="158"/>
      <c r="F294" s="159"/>
      <c r="G294" s="136" t="str">
        <f>DECOMPTE[[#This Row],[controle_1]]</f>
        <v>-</v>
      </c>
      <c r="H2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4" s="134">
        <f>IF(DECOMPTE[[#This Row],[controle_1]]="-",DECOMPTE[[#This Row],[Nb jours facturés au patient]]*Part_patient,0)</f>
        <v>0</v>
      </c>
      <c r="J2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4" s="119">
        <f>Décompte!$D$8</f>
        <v>43466</v>
      </c>
      <c r="L294" s="16">
        <f>Décompte!$B$12</f>
        <v>0</v>
      </c>
      <c r="M294" s="16">
        <f>Décompte!$B$18</f>
        <v>0</v>
      </c>
      <c r="N294" s="15" t="str">
        <f>Décompte!$E$11</f>
        <v>INF</v>
      </c>
    </row>
    <row r="295" spans="1:14" x14ac:dyDescent="0.2">
      <c r="A295" s="152"/>
      <c r="B295" s="153"/>
      <c r="C295" s="157"/>
      <c r="D295" s="157"/>
      <c r="E295" s="158"/>
      <c r="F295" s="159"/>
      <c r="G295" s="136" t="str">
        <f>DECOMPTE[[#This Row],[controle_1]]</f>
        <v>-</v>
      </c>
      <c r="H2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5" s="134">
        <f>IF(DECOMPTE[[#This Row],[controle_1]]="-",DECOMPTE[[#This Row],[Nb jours facturés au patient]]*Part_patient,0)</f>
        <v>0</v>
      </c>
      <c r="J2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5" s="119">
        <f>Décompte!$D$8</f>
        <v>43466</v>
      </c>
      <c r="L295" s="16">
        <f>Décompte!$B$12</f>
        <v>0</v>
      </c>
      <c r="M295" s="16">
        <f>Décompte!$B$18</f>
        <v>0</v>
      </c>
      <c r="N295" s="15" t="str">
        <f>Décompte!$E$11</f>
        <v>INF</v>
      </c>
    </row>
    <row r="296" spans="1:14" x14ac:dyDescent="0.2">
      <c r="A296" s="152"/>
      <c r="B296" s="153"/>
      <c r="C296" s="157"/>
      <c r="D296" s="157"/>
      <c r="E296" s="158"/>
      <c r="F296" s="159"/>
      <c r="G296" s="136" t="str">
        <f>DECOMPTE[[#This Row],[controle_1]]</f>
        <v>-</v>
      </c>
      <c r="H2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6" s="134">
        <f>IF(DECOMPTE[[#This Row],[controle_1]]="-",DECOMPTE[[#This Row],[Nb jours facturés au patient]]*Part_patient,0)</f>
        <v>0</v>
      </c>
      <c r="J2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6" s="119">
        <f>Décompte!$D$8</f>
        <v>43466</v>
      </c>
      <c r="L296" s="16">
        <f>Décompte!$B$12</f>
        <v>0</v>
      </c>
      <c r="M296" s="16">
        <f>Décompte!$B$18</f>
        <v>0</v>
      </c>
      <c r="N296" s="15" t="str">
        <f>Décompte!$E$11</f>
        <v>INF</v>
      </c>
    </row>
    <row r="297" spans="1:14" x14ac:dyDescent="0.2">
      <c r="A297" s="152"/>
      <c r="B297" s="153"/>
      <c r="C297" s="157"/>
      <c r="D297" s="157"/>
      <c r="E297" s="158"/>
      <c r="F297" s="159"/>
      <c r="G297" s="136" t="str">
        <f>DECOMPTE[[#This Row],[controle_1]]</f>
        <v>-</v>
      </c>
      <c r="H2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7" s="134">
        <f>IF(DECOMPTE[[#This Row],[controle_1]]="-",DECOMPTE[[#This Row],[Nb jours facturés au patient]]*Part_patient,0)</f>
        <v>0</v>
      </c>
      <c r="J2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7" s="119">
        <f>Décompte!$D$8</f>
        <v>43466</v>
      </c>
      <c r="L297" s="16">
        <f>Décompte!$B$12</f>
        <v>0</v>
      </c>
      <c r="M297" s="16">
        <f>Décompte!$B$18</f>
        <v>0</v>
      </c>
      <c r="N297" s="15" t="str">
        <f>Décompte!$E$11</f>
        <v>INF</v>
      </c>
    </row>
    <row r="298" spans="1:14" x14ac:dyDescent="0.2">
      <c r="A298" s="152"/>
      <c r="B298" s="153"/>
      <c r="C298" s="157"/>
      <c r="D298" s="157"/>
      <c r="E298" s="158"/>
      <c r="F298" s="159"/>
      <c r="G298" s="136" t="str">
        <f>DECOMPTE[[#This Row],[controle_1]]</f>
        <v>-</v>
      </c>
      <c r="H2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8" s="134">
        <f>IF(DECOMPTE[[#This Row],[controle_1]]="-",DECOMPTE[[#This Row],[Nb jours facturés au patient]]*Part_patient,0)</f>
        <v>0</v>
      </c>
      <c r="J2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8" s="119">
        <f>Décompte!$D$8</f>
        <v>43466</v>
      </c>
      <c r="L298" s="16">
        <f>Décompte!$B$12</f>
        <v>0</v>
      </c>
      <c r="M298" s="16">
        <f>Décompte!$B$18</f>
        <v>0</v>
      </c>
      <c r="N298" s="15" t="str">
        <f>Décompte!$E$11</f>
        <v>INF</v>
      </c>
    </row>
    <row r="299" spans="1:14" x14ac:dyDescent="0.2">
      <c r="A299" s="152"/>
      <c r="B299" s="153"/>
      <c r="C299" s="157"/>
      <c r="D299" s="157"/>
      <c r="E299" s="158"/>
      <c r="F299" s="159"/>
      <c r="G299" s="136" t="str">
        <f>DECOMPTE[[#This Row],[controle_1]]</f>
        <v>-</v>
      </c>
      <c r="H2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299" s="134">
        <f>IF(DECOMPTE[[#This Row],[controle_1]]="-",DECOMPTE[[#This Row],[Nb jours facturés au patient]]*Part_patient,0)</f>
        <v>0</v>
      </c>
      <c r="J2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299" s="119">
        <f>Décompte!$D$8</f>
        <v>43466</v>
      </c>
      <c r="L299" s="16">
        <f>Décompte!$B$12</f>
        <v>0</v>
      </c>
      <c r="M299" s="16">
        <f>Décompte!$B$18</f>
        <v>0</v>
      </c>
      <c r="N299" s="15" t="str">
        <f>Décompte!$E$11</f>
        <v>INF</v>
      </c>
    </row>
    <row r="300" spans="1:14" x14ac:dyDescent="0.2">
      <c r="A300" s="152"/>
      <c r="B300" s="153"/>
      <c r="C300" s="157"/>
      <c r="D300" s="157"/>
      <c r="E300" s="158"/>
      <c r="F300" s="159"/>
      <c r="G300" s="136" t="str">
        <f>DECOMPTE[[#This Row],[controle_1]]</f>
        <v>-</v>
      </c>
      <c r="H3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0" s="134">
        <f>IF(DECOMPTE[[#This Row],[controle_1]]="-",DECOMPTE[[#This Row],[Nb jours facturés au patient]]*Part_patient,0)</f>
        <v>0</v>
      </c>
      <c r="J3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0" s="119">
        <f>Décompte!$D$8</f>
        <v>43466</v>
      </c>
      <c r="L300" s="16">
        <f>Décompte!$B$12</f>
        <v>0</v>
      </c>
      <c r="M300" s="16">
        <f>Décompte!$B$18</f>
        <v>0</v>
      </c>
      <c r="N300" s="15" t="str">
        <f>Décompte!$E$11</f>
        <v>INF</v>
      </c>
    </row>
    <row r="301" spans="1:14" x14ac:dyDescent="0.2">
      <c r="A301" s="152"/>
      <c r="B301" s="153"/>
      <c r="C301" s="157"/>
      <c r="D301" s="157"/>
      <c r="E301" s="158"/>
      <c r="F301" s="159"/>
      <c r="G301" s="136" t="str">
        <f>DECOMPTE[[#This Row],[controle_1]]</f>
        <v>-</v>
      </c>
      <c r="H3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1" s="134">
        <f>IF(DECOMPTE[[#This Row],[controle_1]]="-",DECOMPTE[[#This Row],[Nb jours facturés au patient]]*Part_patient,0)</f>
        <v>0</v>
      </c>
      <c r="J3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1" s="119">
        <f>Décompte!$D$8</f>
        <v>43466</v>
      </c>
      <c r="L301" s="16">
        <f>Décompte!$B$12</f>
        <v>0</v>
      </c>
      <c r="M301" s="16">
        <f>Décompte!$B$18</f>
        <v>0</v>
      </c>
      <c r="N301" s="15" t="str">
        <f>Décompte!$E$11</f>
        <v>INF</v>
      </c>
    </row>
    <row r="302" spans="1:14" x14ac:dyDescent="0.2">
      <c r="A302" s="152"/>
      <c r="B302" s="153"/>
      <c r="C302" s="157"/>
      <c r="D302" s="157"/>
      <c r="E302" s="158"/>
      <c r="F302" s="159"/>
      <c r="G302" s="136" t="str">
        <f>DECOMPTE[[#This Row],[controle_1]]</f>
        <v>-</v>
      </c>
      <c r="H3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2" s="134">
        <f>IF(DECOMPTE[[#This Row],[controle_1]]="-",DECOMPTE[[#This Row],[Nb jours facturés au patient]]*Part_patient,0)</f>
        <v>0</v>
      </c>
      <c r="J3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2" s="119">
        <f>Décompte!$D$8</f>
        <v>43466</v>
      </c>
      <c r="L302" s="16">
        <f>Décompte!$B$12</f>
        <v>0</v>
      </c>
      <c r="M302" s="16">
        <f>Décompte!$B$18</f>
        <v>0</v>
      </c>
      <c r="N302" s="15" t="str">
        <f>Décompte!$E$11</f>
        <v>INF</v>
      </c>
    </row>
    <row r="303" spans="1:14" x14ac:dyDescent="0.2">
      <c r="A303" s="152"/>
      <c r="B303" s="153"/>
      <c r="C303" s="157"/>
      <c r="D303" s="157"/>
      <c r="E303" s="158"/>
      <c r="F303" s="159"/>
      <c r="G303" s="136" t="str">
        <f>DECOMPTE[[#This Row],[controle_1]]</f>
        <v>-</v>
      </c>
      <c r="H3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3" s="134">
        <f>IF(DECOMPTE[[#This Row],[controle_1]]="-",DECOMPTE[[#This Row],[Nb jours facturés au patient]]*Part_patient,0)</f>
        <v>0</v>
      </c>
      <c r="J3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3" s="119">
        <f>Décompte!$D$8</f>
        <v>43466</v>
      </c>
      <c r="L303" s="16">
        <f>Décompte!$B$12</f>
        <v>0</v>
      </c>
      <c r="M303" s="16">
        <f>Décompte!$B$18</f>
        <v>0</v>
      </c>
      <c r="N303" s="15" t="str">
        <f>Décompte!$E$11</f>
        <v>INF</v>
      </c>
    </row>
    <row r="304" spans="1:14" x14ac:dyDescent="0.2">
      <c r="A304" s="152"/>
      <c r="B304" s="153"/>
      <c r="C304" s="157"/>
      <c r="D304" s="157"/>
      <c r="E304" s="158"/>
      <c r="F304" s="159"/>
      <c r="G304" s="136" t="str">
        <f>DECOMPTE[[#This Row],[controle_1]]</f>
        <v>-</v>
      </c>
      <c r="H3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4" s="134">
        <f>IF(DECOMPTE[[#This Row],[controle_1]]="-",DECOMPTE[[#This Row],[Nb jours facturés au patient]]*Part_patient,0)</f>
        <v>0</v>
      </c>
      <c r="J3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4" s="119">
        <f>Décompte!$D$8</f>
        <v>43466</v>
      </c>
      <c r="L304" s="16">
        <f>Décompte!$B$12</f>
        <v>0</v>
      </c>
      <c r="M304" s="16">
        <f>Décompte!$B$18</f>
        <v>0</v>
      </c>
      <c r="N304" s="15" t="str">
        <f>Décompte!$E$11</f>
        <v>INF</v>
      </c>
    </row>
    <row r="305" spans="1:14" x14ac:dyDescent="0.2">
      <c r="A305" s="152"/>
      <c r="B305" s="153"/>
      <c r="C305" s="157"/>
      <c r="D305" s="157"/>
      <c r="E305" s="158"/>
      <c r="F305" s="159"/>
      <c r="G305" s="136" t="str">
        <f>DECOMPTE[[#This Row],[controle_1]]</f>
        <v>-</v>
      </c>
      <c r="H3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5" s="134">
        <f>IF(DECOMPTE[[#This Row],[controle_1]]="-",DECOMPTE[[#This Row],[Nb jours facturés au patient]]*Part_patient,0)</f>
        <v>0</v>
      </c>
      <c r="J3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5" s="119">
        <f>Décompte!$D$8</f>
        <v>43466</v>
      </c>
      <c r="L305" s="16">
        <f>Décompte!$B$12</f>
        <v>0</v>
      </c>
      <c r="M305" s="16">
        <f>Décompte!$B$18</f>
        <v>0</v>
      </c>
      <c r="N305" s="15" t="str">
        <f>Décompte!$E$11</f>
        <v>INF</v>
      </c>
    </row>
    <row r="306" spans="1:14" x14ac:dyDescent="0.2">
      <c r="A306" s="152"/>
      <c r="B306" s="153"/>
      <c r="C306" s="157"/>
      <c r="D306" s="157"/>
      <c r="E306" s="158"/>
      <c r="F306" s="159"/>
      <c r="G306" s="136" t="str">
        <f>DECOMPTE[[#This Row],[controle_1]]</f>
        <v>-</v>
      </c>
      <c r="H3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6" s="134">
        <f>IF(DECOMPTE[[#This Row],[controle_1]]="-",DECOMPTE[[#This Row],[Nb jours facturés au patient]]*Part_patient,0)</f>
        <v>0</v>
      </c>
      <c r="J3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6" s="119">
        <f>Décompte!$D$8</f>
        <v>43466</v>
      </c>
      <c r="L306" s="16">
        <f>Décompte!$B$12</f>
        <v>0</v>
      </c>
      <c r="M306" s="16">
        <f>Décompte!$B$18</f>
        <v>0</v>
      </c>
      <c r="N306" s="15" t="str">
        <f>Décompte!$E$11</f>
        <v>INF</v>
      </c>
    </row>
    <row r="307" spans="1:14" x14ac:dyDescent="0.2">
      <c r="A307" s="152"/>
      <c r="B307" s="153"/>
      <c r="C307" s="157"/>
      <c r="D307" s="157"/>
      <c r="E307" s="158"/>
      <c r="F307" s="159"/>
      <c r="G307" s="136" t="str">
        <f>DECOMPTE[[#This Row],[controle_1]]</f>
        <v>-</v>
      </c>
      <c r="H3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7" s="134">
        <f>IF(DECOMPTE[[#This Row],[controle_1]]="-",DECOMPTE[[#This Row],[Nb jours facturés au patient]]*Part_patient,0)</f>
        <v>0</v>
      </c>
      <c r="J3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7" s="119">
        <f>Décompte!$D$8</f>
        <v>43466</v>
      </c>
      <c r="L307" s="16">
        <f>Décompte!$B$12</f>
        <v>0</v>
      </c>
      <c r="M307" s="16">
        <f>Décompte!$B$18</f>
        <v>0</v>
      </c>
      <c r="N307" s="15" t="str">
        <f>Décompte!$E$11</f>
        <v>INF</v>
      </c>
    </row>
    <row r="308" spans="1:14" x14ac:dyDescent="0.2">
      <c r="A308" s="152"/>
      <c r="B308" s="153"/>
      <c r="C308" s="157"/>
      <c r="D308" s="157"/>
      <c r="E308" s="158"/>
      <c r="F308" s="159"/>
      <c r="G308" s="136" t="str">
        <f>DECOMPTE[[#This Row],[controle_1]]</f>
        <v>-</v>
      </c>
      <c r="H3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8" s="134">
        <f>IF(DECOMPTE[[#This Row],[controle_1]]="-",DECOMPTE[[#This Row],[Nb jours facturés au patient]]*Part_patient,0)</f>
        <v>0</v>
      </c>
      <c r="J3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8" s="119">
        <f>Décompte!$D$8</f>
        <v>43466</v>
      </c>
      <c r="L308" s="16">
        <f>Décompte!$B$12</f>
        <v>0</v>
      </c>
      <c r="M308" s="16">
        <f>Décompte!$B$18</f>
        <v>0</v>
      </c>
      <c r="N308" s="15" t="str">
        <f>Décompte!$E$11</f>
        <v>INF</v>
      </c>
    </row>
    <row r="309" spans="1:14" x14ac:dyDescent="0.2">
      <c r="A309" s="152"/>
      <c r="B309" s="153"/>
      <c r="C309" s="157"/>
      <c r="D309" s="157"/>
      <c r="E309" s="158"/>
      <c r="F309" s="159"/>
      <c r="G309" s="136" t="str">
        <f>DECOMPTE[[#This Row],[controle_1]]</f>
        <v>-</v>
      </c>
      <c r="H3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09" s="134">
        <f>IF(DECOMPTE[[#This Row],[controle_1]]="-",DECOMPTE[[#This Row],[Nb jours facturés au patient]]*Part_patient,0)</f>
        <v>0</v>
      </c>
      <c r="J3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09" s="119">
        <f>Décompte!$D$8</f>
        <v>43466</v>
      </c>
      <c r="L309" s="16">
        <f>Décompte!$B$12</f>
        <v>0</v>
      </c>
      <c r="M309" s="16">
        <f>Décompte!$B$18</f>
        <v>0</v>
      </c>
      <c r="N309" s="15" t="str">
        <f>Décompte!$E$11</f>
        <v>INF</v>
      </c>
    </row>
    <row r="310" spans="1:14" x14ac:dyDescent="0.2">
      <c r="A310" s="152"/>
      <c r="B310" s="153"/>
      <c r="C310" s="157"/>
      <c r="D310" s="157"/>
      <c r="E310" s="158"/>
      <c r="F310" s="159"/>
      <c r="G310" s="136" t="str">
        <f>DECOMPTE[[#This Row],[controle_1]]</f>
        <v>-</v>
      </c>
      <c r="H3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0" s="134">
        <f>IF(DECOMPTE[[#This Row],[controle_1]]="-",DECOMPTE[[#This Row],[Nb jours facturés au patient]]*Part_patient,0)</f>
        <v>0</v>
      </c>
      <c r="J3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0" s="119">
        <f>Décompte!$D$8</f>
        <v>43466</v>
      </c>
      <c r="L310" s="16">
        <f>Décompte!$B$12</f>
        <v>0</v>
      </c>
      <c r="M310" s="16">
        <f>Décompte!$B$18</f>
        <v>0</v>
      </c>
      <c r="N310" s="15" t="str">
        <f>Décompte!$E$11</f>
        <v>INF</v>
      </c>
    </row>
    <row r="311" spans="1:14" x14ac:dyDescent="0.2">
      <c r="A311" s="152"/>
      <c r="B311" s="153"/>
      <c r="C311" s="157"/>
      <c r="D311" s="157"/>
      <c r="E311" s="158"/>
      <c r="F311" s="159"/>
      <c r="G311" s="136" t="str">
        <f>DECOMPTE[[#This Row],[controle_1]]</f>
        <v>-</v>
      </c>
      <c r="H3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1" s="134">
        <f>IF(DECOMPTE[[#This Row],[controle_1]]="-",DECOMPTE[[#This Row],[Nb jours facturés au patient]]*Part_patient,0)</f>
        <v>0</v>
      </c>
      <c r="J3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1" s="119">
        <f>Décompte!$D$8</f>
        <v>43466</v>
      </c>
      <c r="L311" s="16">
        <f>Décompte!$B$12</f>
        <v>0</v>
      </c>
      <c r="M311" s="16">
        <f>Décompte!$B$18</f>
        <v>0</v>
      </c>
      <c r="N311" s="15" t="str">
        <f>Décompte!$E$11</f>
        <v>INF</v>
      </c>
    </row>
    <row r="312" spans="1:14" x14ac:dyDescent="0.2">
      <c r="A312" s="152"/>
      <c r="B312" s="153"/>
      <c r="C312" s="157"/>
      <c r="D312" s="157"/>
      <c r="E312" s="158"/>
      <c r="F312" s="159"/>
      <c r="G312" s="136" t="str">
        <f>DECOMPTE[[#This Row],[controle_1]]</f>
        <v>-</v>
      </c>
      <c r="H3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2" s="134">
        <f>IF(DECOMPTE[[#This Row],[controle_1]]="-",DECOMPTE[[#This Row],[Nb jours facturés au patient]]*Part_patient,0)</f>
        <v>0</v>
      </c>
      <c r="J3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2" s="119">
        <f>Décompte!$D$8</f>
        <v>43466</v>
      </c>
      <c r="L312" s="16">
        <f>Décompte!$B$12</f>
        <v>0</v>
      </c>
      <c r="M312" s="16">
        <f>Décompte!$B$18</f>
        <v>0</v>
      </c>
      <c r="N312" s="15" t="str">
        <f>Décompte!$E$11</f>
        <v>INF</v>
      </c>
    </row>
    <row r="313" spans="1:14" x14ac:dyDescent="0.2">
      <c r="A313" s="152"/>
      <c r="B313" s="153"/>
      <c r="C313" s="157"/>
      <c r="D313" s="157"/>
      <c r="E313" s="158"/>
      <c r="F313" s="159"/>
      <c r="G313" s="136" t="str">
        <f>DECOMPTE[[#This Row],[controle_1]]</f>
        <v>-</v>
      </c>
      <c r="H3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3" s="134">
        <f>IF(DECOMPTE[[#This Row],[controle_1]]="-",DECOMPTE[[#This Row],[Nb jours facturés au patient]]*Part_patient,0)</f>
        <v>0</v>
      </c>
      <c r="J3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3" s="119">
        <f>Décompte!$D$8</f>
        <v>43466</v>
      </c>
      <c r="L313" s="16">
        <f>Décompte!$B$12</f>
        <v>0</v>
      </c>
      <c r="M313" s="16">
        <f>Décompte!$B$18</f>
        <v>0</v>
      </c>
      <c r="N313" s="15" t="str">
        <f>Décompte!$E$11</f>
        <v>INF</v>
      </c>
    </row>
    <row r="314" spans="1:14" x14ac:dyDescent="0.2">
      <c r="A314" s="152"/>
      <c r="B314" s="153"/>
      <c r="C314" s="157"/>
      <c r="D314" s="157"/>
      <c r="E314" s="158"/>
      <c r="F314" s="159"/>
      <c r="G314" s="136" t="str">
        <f>DECOMPTE[[#This Row],[controle_1]]</f>
        <v>-</v>
      </c>
      <c r="H3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4" s="134">
        <f>IF(DECOMPTE[[#This Row],[controle_1]]="-",DECOMPTE[[#This Row],[Nb jours facturés au patient]]*Part_patient,0)</f>
        <v>0</v>
      </c>
      <c r="J3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4" s="119">
        <f>Décompte!$D$8</f>
        <v>43466</v>
      </c>
      <c r="L314" s="16">
        <f>Décompte!$B$12</f>
        <v>0</v>
      </c>
      <c r="M314" s="16">
        <f>Décompte!$B$18</f>
        <v>0</v>
      </c>
      <c r="N314" s="15" t="str">
        <f>Décompte!$E$11</f>
        <v>INF</v>
      </c>
    </row>
    <row r="315" spans="1:14" x14ac:dyDescent="0.2">
      <c r="A315" s="152"/>
      <c r="B315" s="153"/>
      <c r="C315" s="157"/>
      <c r="D315" s="157"/>
      <c r="E315" s="158"/>
      <c r="F315" s="159"/>
      <c r="G315" s="136" t="str">
        <f>DECOMPTE[[#This Row],[controle_1]]</f>
        <v>-</v>
      </c>
      <c r="H3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5" s="134">
        <f>IF(DECOMPTE[[#This Row],[controle_1]]="-",DECOMPTE[[#This Row],[Nb jours facturés au patient]]*Part_patient,0)</f>
        <v>0</v>
      </c>
      <c r="J3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5" s="119">
        <f>Décompte!$D$8</f>
        <v>43466</v>
      </c>
      <c r="L315" s="16">
        <f>Décompte!$B$12</f>
        <v>0</v>
      </c>
      <c r="M315" s="16">
        <f>Décompte!$B$18</f>
        <v>0</v>
      </c>
      <c r="N315" s="15" t="str">
        <f>Décompte!$E$11</f>
        <v>INF</v>
      </c>
    </row>
    <row r="316" spans="1:14" x14ac:dyDescent="0.2">
      <c r="A316" s="152"/>
      <c r="B316" s="153"/>
      <c r="C316" s="157"/>
      <c r="D316" s="157"/>
      <c r="E316" s="158"/>
      <c r="F316" s="159"/>
      <c r="G316" s="136" t="str">
        <f>DECOMPTE[[#This Row],[controle_1]]</f>
        <v>-</v>
      </c>
      <c r="H3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6" s="134">
        <f>IF(DECOMPTE[[#This Row],[controle_1]]="-",DECOMPTE[[#This Row],[Nb jours facturés au patient]]*Part_patient,0)</f>
        <v>0</v>
      </c>
      <c r="J3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6" s="119">
        <f>Décompte!$D$8</f>
        <v>43466</v>
      </c>
      <c r="L316" s="16">
        <f>Décompte!$B$12</f>
        <v>0</v>
      </c>
      <c r="M316" s="16">
        <f>Décompte!$B$18</f>
        <v>0</v>
      </c>
      <c r="N316" s="15" t="str">
        <f>Décompte!$E$11</f>
        <v>INF</v>
      </c>
    </row>
    <row r="317" spans="1:14" x14ac:dyDescent="0.2">
      <c r="A317" s="152"/>
      <c r="B317" s="153"/>
      <c r="C317" s="157"/>
      <c r="D317" s="157"/>
      <c r="E317" s="158"/>
      <c r="F317" s="159"/>
      <c r="G317" s="136" t="str">
        <f>DECOMPTE[[#This Row],[controle_1]]</f>
        <v>-</v>
      </c>
      <c r="H3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7" s="134">
        <f>IF(DECOMPTE[[#This Row],[controle_1]]="-",DECOMPTE[[#This Row],[Nb jours facturés au patient]]*Part_patient,0)</f>
        <v>0</v>
      </c>
      <c r="J3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7" s="119">
        <f>Décompte!$D$8</f>
        <v>43466</v>
      </c>
      <c r="L317" s="16">
        <f>Décompte!$B$12</f>
        <v>0</v>
      </c>
      <c r="M317" s="16">
        <f>Décompte!$B$18</f>
        <v>0</v>
      </c>
      <c r="N317" s="15" t="str">
        <f>Décompte!$E$11</f>
        <v>INF</v>
      </c>
    </row>
    <row r="318" spans="1:14" x14ac:dyDescent="0.2">
      <c r="A318" s="152"/>
      <c r="B318" s="153"/>
      <c r="C318" s="157"/>
      <c r="D318" s="157"/>
      <c r="E318" s="158"/>
      <c r="F318" s="159"/>
      <c r="G318" s="136" t="str">
        <f>DECOMPTE[[#This Row],[controle_1]]</f>
        <v>-</v>
      </c>
      <c r="H3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8" s="134">
        <f>IF(DECOMPTE[[#This Row],[controle_1]]="-",DECOMPTE[[#This Row],[Nb jours facturés au patient]]*Part_patient,0)</f>
        <v>0</v>
      </c>
      <c r="J3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8" s="119">
        <f>Décompte!$D$8</f>
        <v>43466</v>
      </c>
      <c r="L318" s="16">
        <f>Décompte!$B$12</f>
        <v>0</v>
      </c>
      <c r="M318" s="16">
        <f>Décompte!$B$18</f>
        <v>0</v>
      </c>
      <c r="N318" s="15" t="str">
        <f>Décompte!$E$11</f>
        <v>INF</v>
      </c>
    </row>
    <row r="319" spans="1:14" x14ac:dyDescent="0.2">
      <c r="A319" s="152"/>
      <c r="B319" s="153"/>
      <c r="C319" s="157"/>
      <c r="D319" s="157"/>
      <c r="E319" s="158"/>
      <c r="F319" s="159"/>
      <c r="G319" s="136" t="str">
        <f>DECOMPTE[[#This Row],[controle_1]]</f>
        <v>-</v>
      </c>
      <c r="H3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19" s="134">
        <f>IF(DECOMPTE[[#This Row],[controle_1]]="-",DECOMPTE[[#This Row],[Nb jours facturés au patient]]*Part_patient,0)</f>
        <v>0</v>
      </c>
      <c r="J3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19" s="119">
        <f>Décompte!$D$8</f>
        <v>43466</v>
      </c>
      <c r="L319" s="16">
        <f>Décompte!$B$12</f>
        <v>0</v>
      </c>
      <c r="M319" s="16">
        <f>Décompte!$B$18</f>
        <v>0</v>
      </c>
      <c r="N319" s="15" t="str">
        <f>Décompte!$E$11</f>
        <v>INF</v>
      </c>
    </row>
    <row r="320" spans="1:14" x14ac:dyDescent="0.2">
      <c r="A320" s="152"/>
      <c r="B320" s="153"/>
      <c r="C320" s="157"/>
      <c r="D320" s="157"/>
      <c r="E320" s="158"/>
      <c r="F320" s="159"/>
      <c r="G320" s="136" t="str">
        <f>DECOMPTE[[#This Row],[controle_1]]</f>
        <v>-</v>
      </c>
      <c r="H3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0" s="134">
        <f>IF(DECOMPTE[[#This Row],[controle_1]]="-",DECOMPTE[[#This Row],[Nb jours facturés au patient]]*Part_patient,0)</f>
        <v>0</v>
      </c>
      <c r="J3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0" s="119">
        <f>Décompte!$D$8</f>
        <v>43466</v>
      </c>
      <c r="L320" s="16">
        <f>Décompte!$B$12</f>
        <v>0</v>
      </c>
      <c r="M320" s="16">
        <f>Décompte!$B$18</f>
        <v>0</v>
      </c>
      <c r="N320" s="15" t="str">
        <f>Décompte!$E$11</f>
        <v>INF</v>
      </c>
    </row>
    <row r="321" spans="1:14" x14ac:dyDescent="0.2">
      <c r="A321" s="152"/>
      <c r="B321" s="153"/>
      <c r="C321" s="157"/>
      <c r="D321" s="157"/>
      <c r="E321" s="158"/>
      <c r="F321" s="159"/>
      <c r="G321" s="136" t="str">
        <f>DECOMPTE[[#This Row],[controle_1]]</f>
        <v>-</v>
      </c>
      <c r="H3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1" s="134">
        <f>IF(DECOMPTE[[#This Row],[controle_1]]="-",DECOMPTE[[#This Row],[Nb jours facturés au patient]]*Part_patient,0)</f>
        <v>0</v>
      </c>
      <c r="J3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1" s="119">
        <f>Décompte!$D$8</f>
        <v>43466</v>
      </c>
      <c r="L321" s="16">
        <f>Décompte!$B$12</f>
        <v>0</v>
      </c>
      <c r="M321" s="16">
        <f>Décompte!$B$18</f>
        <v>0</v>
      </c>
      <c r="N321" s="15" t="str">
        <f>Décompte!$E$11</f>
        <v>INF</v>
      </c>
    </row>
    <row r="322" spans="1:14" x14ac:dyDescent="0.2">
      <c r="A322" s="152"/>
      <c r="B322" s="153"/>
      <c r="C322" s="157"/>
      <c r="D322" s="157"/>
      <c r="E322" s="158"/>
      <c r="F322" s="159"/>
      <c r="G322" s="136" t="str">
        <f>DECOMPTE[[#This Row],[controle_1]]</f>
        <v>-</v>
      </c>
      <c r="H3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2" s="134">
        <f>IF(DECOMPTE[[#This Row],[controle_1]]="-",DECOMPTE[[#This Row],[Nb jours facturés au patient]]*Part_patient,0)</f>
        <v>0</v>
      </c>
      <c r="J3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2" s="119">
        <f>Décompte!$D$8</f>
        <v>43466</v>
      </c>
      <c r="L322" s="16">
        <f>Décompte!$B$12</f>
        <v>0</v>
      </c>
      <c r="M322" s="16">
        <f>Décompte!$B$18</f>
        <v>0</v>
      </c>
      <c r="N322" s="15" t="str">
        <f>Décompte!$E$11</f>
        <v>INF</v>
      </c>
    </row>
    <row r="323" spans="1:14" x14ac:dyDescent="0.2">
      <c r="A323" s="152"/>
      <c r="B323" s="153"/>
      <c r="C323" s="157"/>
      <c r="D323" s="157"/>
      <c r="E323" s="158"/>
      <c r="F323" s="159"/>
      <c r="G323" s="136" t="str">
        <f>DECOMPTE[[#This Row],[controle_1]]</f>
        <v>-</v>
      </c>
      <c r="H3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3" s="134">
        <f>IF(DECOMPTE[[#This Row],[controle_1]]="-",DECOMPTE[[#This Row],[Nb jours facturés au patient]]*Part_patient,0)</f>
        <v>0</v>
      </c>
      <c r="J3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3" s="119">
        <f>Décompte!$D$8</f>
        <v>43466</v>
      </c>
      <c r="L323" s="16">
        <f>Décompte!$B$12</f>
        <v>0</v>
      </c>
      <c r="M323" s="16">
        <f>Décompte!$B$18</f>
        <v>0</v>
      </c>
      <c r="N323" s="15" t="str">
        <f>Décompte!$E$11</f>
        <v>INF</v>
      </c>
    </row>
    <row r="324" spans="1:14" x14ac:dyDescent="0.2">
      <c r="A324" s="152"/>
      <c r="B324" s="153"/>
      <c r="C324" s="157"/>
      <c r="D324" s="157"/>
      <c r="E324" s="158"/>
      <c r="F324" s="159"/>
      <c r="G324" s="136" t="str">
        <f>DECOMPTE[[#This Row],[controle_1]]</f>
        <v>-</v>
      </c>
      <c r="H3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4" s="134">
        <f>IF(DECOMPTE[[#This Row],[controle_1]]="-",DECOMPTE[[#This Row],[Nb jours facturés au patient]]*Part_patient,0)</f>
        <v>0</v>
      </c>
      <c r="J3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4" s="119">
        <f>Décompte!$D$8</f>
        <v>43466</v>
      </c>
      <c r="L324" s="16">
        <f>Décompte!$B$12</f>
        <v>0</v>
      </c>
      <c r="M324" s="16">
        <f>Décompte!$B$18</f>
        <v>0</v>
      </c>
      <c r="N324" s="15" t="str">
        <f>Décompte!$E$11</f>
        <v>INF</v>
      </c>
    </row>
    <row r="325" spans="1:14" x14ac:dyDescent="0.2">
      <c r="A325" s="152"/>
      <c r="B325" s="153"/>
      <c r="C325" s="157"/>
      <c r="D325" s="157"/>
      <c r="E325" s="158"/>
      <c r="F325" s="159"/>
      <c r="G325" s="136" t="str">
        <f>DECOMPTE[[#This Row],[controle_1]]</f>
        <v>-</v>
      </c>
      <c r="H3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5" s="134">
        <f>IF(DECOMPTE[[#This Row],[controle_1]]="-",DECOMPTE[[#This Row],[Nb jours facturés au patient]]*Part_patient,0)</f>
        <v>0</v>
      </c>
      <c r="J3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5" s="119">
        <f>Décompte!$D$8</f>
        <v>43466</v>
      </c>
      <c r="L325" s="16">
        <f>Décompte!$B$12</f>
        <v>0</v>
      </c>
      <c r="M325" s="16">
        <f>Décompte!$B$18</f>
        <v>0</v>
      </c>
      <c r="N325" s="15" t="str">
        <f>Décompte!$E$11</f>
        <v>INF</v>
      </c>
    </row>
    <row r="326" spans="1:14" x14ac:dyDescent="0.2">
      <c r="A326" s="152"/>
      <c r="B326" s="153"/>
      <c r="C326" s="157"/>
      <c r="D326" s="157"/>
      <c r="E326" s="158"/>
      <c r="F326" s="159"/>
      <c r="G326" s="136" t="str">
        <f>DECOMPTE[[#This Row],[controle_1]]</f>
        <v>-</v>
      </c>
      <c r="H3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6" s="134">
        <f>IF(DECOMPTE[[#This Row],[controle_1]]="-",DECOMPTE[[#This Row],[Nb jours facturés au patient]]*Part_patient,0)</f>
        <v>0</v>
      </c>
      <c r="J3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6" s="119">
        <f>Décompte!$D$8</f>
        <v>43466</v>
      </c>
      <c r="L326" s="16">
        <f>Décompte!$B$12</f>
        <v>0</v>
      </c>
      <c r="M326" s="16">
        <f>Décompte!$B$18</f>
        <v>0</v>
      </c>
      <c r="N326" s="15" t="str">
        <f>Décompte!$E$11</f>
        <v>INF</v>
      </c>
    </row>
    <row r="327" spans="1:14" x14ac:dyDescent="0.2">
      <c r="A327" s="152"/>
      <c r="B327" s="153"/>
      <c r="C327" s="157"/>
      <c r="D327" s="157"/>
      <c r="E327" s="158"/>
      <c r="F327" s="159"/>
      <c r="G327" s="136" t="str">
        <f>DECOMPTE[[#This Row],[controle_1]]</f>
        <v>-</v>
      </c>
      <c r="H3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7" s="134">
        <f>IF(DECOMPTE[[#This Row],[controle_1]]="-",DECOMPTE[[#This Row],[Nb jours facturés au patient]]*Part_patient,0)</f>
        <v>0</v>
      </c>
      <c r="J3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7" s="119">
        <f>Décompte!$D$8</f>
        <v>43466</v>
      </c>
      <c r="L327" s="16">
        <f>Décompte!$B$12</f>
        <v>0</v>
      </c>
      <c r="M327" s="16">
        <f>Décompte!$B$18</f>
        <v>0</v>
      </c>
      <c r="N327" s="15" t="str">
        <f>Décompte!$E$11</f>
        <v>INF</v>
      </c>
    </row>
    <row r="328" spans="1:14" x14ac:dyDescent="0.2">
      <c r="A328" s="152"/>
      <c r="B328" s="153"/>
      <c r="C328" s="157"/>
      <c r="D328" s="157"/>
      <c r="E328" s="158"/>
      <c r="F328" s="159"/>
      <c r="G328" s="136" t="str">
        <f>DECOMPTE[[#This Row],[controle_1]]</f>
        <v>-</v>
      </c>
      <c r="H3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8" s="134">
        <f>IF(DECOMPTE[[#This Row],[controle_1]]="-",DECOMPTE[[#This Row],[Nb jours facturés au patient]]*Part_patient,0)</f>
        <v>0</v>
      </c>
      <c r="J3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8" s="119">
        <f>Décompte!$D$8</f>
        <v>43466</v>
      </c>
      <c r="L328" s="16">
        <f>Décompte!$B$12</f>
        <v>0</v>
      </c>
      <c r="M328" s="16">
        <f>Décompte!$B$18</f>
        <v>0</v>
      </c>
      <c r="N328" s="15" t="str">
        <f>Décompte!$E$11</f>
        <v>INF</v>
      </c>
    </row>
    <row r="329" spans="1:14" x14ac:dyDescent="0.2">
      <c r="A329" s="152"/>
      <c r="B329" s="153"/>
      <c r="C329" s="157"/>
      <c r="D329" s="157"/>
      <c r="E329" s="158"/>
      <c r="F329" s="159"/>
      <c r="G329" s="136" t="str">
        <f>DECOMPTE[[#This Row],[controle_1]]</f>
        <v>-</v>
      </c>
      <c r="H3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29" s="134">
        <f>IF(DECOMPTE[[#This Row],[controle_1]]="-",DECOMPTE[[#This Row],[Nb jours facturés au patient]]*Part_patient,0)</f>
        <v>0</v>
      </c>
      <c r="J3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29" s="119">
        <f>Décompte!$D$8</f>
        <v>43466</v>
      </c>
      <c r="L329" s="16">
        <f>Décompte!$B$12</f>
        <v>0</v>
      </c>
      <c r="M329" s="16">
        <f>Décompte!$B$18</f>
        <v>0</v>
      </c>
      <c r="N329" s="15" t="str">
        <f>Décompte!$E$11</f>
        <v>INF</v>
      </c>
    </row>
    <row r="330" spans="1:14" x14ac:dyDescent="0.2">
      <c r="A330" s="152"/>
      <c r="B330" s="153"/>
      <c r="C330" s="157"/>
      <c r="D330" s="157"/>
      <c r="E330" s="158"/>
      <c r="F330" s="159"/>
      <c r="G330" s="136" t="str">
        <f>DECOMPTE[[#This Row],[controle_1]]</f>
        <v>-</v>
      </c>
      <c r="H3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0" s="134">
        <f>IF(DECOMPTE[[#This Row],[controle_1]]="-",DECOMPTE[[#This Row],[Nb jours facturés au patient]]*Part_patient,0)</f>
        <v>0</v>
      </c>
      <c r="J3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0" s="119">
        <f>Décompte!$D$8</f>
        <v>43466</v>
      </c>
      <c r="L330" s="16">
        <f>Décompte!$B$12</f>
        <v>0</v>
      </c>
      <c r="M330" s="16">
        <f>Décompte!$B$18</f>
        <v>0</v>
      </c>
      <c r="N330" s="15" t="str">
        <f>Décompte!$E$11</f>
        <v>INF</v>
      </c>
    </row>
    <row r="331" spans="1:14" x14ac:dyDescent="0.2">
      <c r="A331" s="152"/>
      <c r="B331" s="153"/>
      <c r="C331" s="157"/>
      <c r="D331" s="157"/>
      <c r="E331" s="158"/>
      <c r="F331" s="159"/>
      <c r="G331" s="136" t="str">
        <f>DECOMPTE[[#This Row],[controle_1]]</f>
        <v>-</v>
      </c>
      <c r="H3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1" s="134">
        <f>IF(DECOMPTE[[#This Row],[controle_1]]="-",DECOMPTE[[#This Row],[Nb jours facturés au patient]]*Part_patient,0)</f>
        <v>0</v>
      </c>
      <c r="J3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1" s="119">
        <f>Décompte!$D$8</f>
        <v>43466</v>
      </c>
      <c r="L331" s="16">
        <f>Décompte!$B$12</f>
        <v>0</v>
      </c>
      <c r="M331" s="16">
        <f>Décompte!$B$18</f>
        <v>0</v>
      </c>
      <c r="N331" s="15" t="str">
        <f>Décompte!$E$11</f>
        <v>INF</v>
      </c>
    </row>
    <row r="332" spans="1:14" x14ac:dyDescent="0.2">
      <c r="A332" s="152"/>
      <c r="B332" s="153"/>
      <c r="C332" s="157"/>
      <c r="D332" s="157"/>
      <c r="E332" s="158"/>
      <c r="F332" s="159"/>
      <c r="G332" s="136" t="str">
        <f>DECOMPTE[[#This Row],[controle_1]]</f>
        <v>-</v>
      </c>
      <c r="H3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2" s="134">
        <f>IF(DECOMPTE[[#This Row],[controle_1]]="-",DECOMPTE[[#This Row],[Nb jours facturés au patient]]*Part_patient,0)</f>
        <v>0</v>
      </c>
      <c r="J3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2" s="119">
        <f>Décompte!$D$8</f>
        <v>43466</v>
      </c>
      <c r="L332" s="16">
        <f>Décompte!$B$12</f>
        <v>0</v>
      </c>
      <c r="M332" s="16">
        <f>Décompte!$B$18</f>
        <v>0</v>
      </c>
      <c r="N332" s="15" t="str">
        <f>Décompte!$E$11</f>
        <v>INF</v>
      </c>
    </row>
    <row r="333" spans="1:14" x14ac:dyDescent="0.2">
      <c r="A333" s="152"/>
      <c r="B333" s="153"/>
      <c r="C333" s="157"/>
      <c r="D333" s="157"/>
      <c r="E333" s="158"/>
      <c r="F333" s="159"/>
      <c r="G333" s="136" t="str">
        <f>DECOMPTE[[#This Row],[controle_1]]</f>
        <v>-</v>
      </c>
      <c r="H3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3" s="134">
        <f>IF(DECOMPTE[[#This Row],[controle_1]]="-",DECOMPTE[[#This Row],[Nb jours facturés au patient]]*Part_patient,0)</f>
        <v>0</v>
      </c>
      <c r="J3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3" s="119">
        <f>Décompte!$D$8</f>
        <v>43466</v>
      </c>
      <c r="L333" s="16">
        <f>Décompte!$B$12</f>
        <v>0</v>
      </c>
      <c r="M333" s="16">
        <f>Décompte!$B$18</f>
        <v>0</v>
      </c>
      <c r="N333" s="15" t="str">
        <f>Décompte!$E$11</f>
        <v>INF</v>
      </c>
    </row>
    <row r="334" spans="1:14" x14ac:dyDescent="0.2">
      <c r="A334" s="152"/>
      <c r="B334" s="153"/>
      <c r="C334" s="157"/>
      <c r="D334" s="157"/>
      <c r="E334" s="158"/>
      <c r="F334" s="159"/>
      <c r="G334" s="136" t="str">
        <f>DECOMPTE[[#This Row],[controle_1]]</f>
        <v>-</v>
      </c>
      <c r="H3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4" s="134">
        <f>IF(DECOMPTE[[#This Row],[controle_1]]="-",DECOMPTE[[#This Row],[Nb jours facturés au patient]]*Part_patient,0)</f>
        <v>0</v>
      </c>
      <c r="J3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4" s="119">
        <f>Décompte!$D$8</f>
        <v>43466</v>
      </c>
      <c r="L334" s="16">
        <f>Décompte!$B$12</f>
        <v>0</v>
      </c>
      <c r="M334" s="16">
        <f>Décompte!$B$18</f>
        <v>0</v>
      </c>
      <c r="N334" s="15" t="str">
        <f>Décompte!$E$11</f>
        <v>INF</v>
      </c>
    </row>
    <row r="335" spans="1:14" x14ac:dyDescent="0.2">
      <c r="A335" s="152"/>
      <c r="B335" s="153"/>
      <c r="C335" s="157"/>
      <c r="D335" s="157"/>
      <c r="E335" s="158"/>
      <c r="F335" s="159"/>
      <c r="G335" s="136" t="str">
        <f>DECOMPTE[[#This Row],[controle_1]]</f>
        <v>-</v>
      </c>
      <c r="H3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5" s="134">
        <f>IF(DECOMPTE[[#This Row],[controle_1]]="-",DECOMPTE[[#This Row],[Nb jours facturés au patient]]*Part_patient,0)</f>
        <v>0</v>
      </c>
      <c r="J3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5" s="119">
        <f>Décompte!$D$8</f>
        <v>43466</v>
      </c>
      <c r="L335" s="16">
        <f>Décompte!$B$12</f>
        <v>0</v>
      </c>
      <c r="M335" s="16">
        <f>Décompte!$B$18</f>
        <v>0</v>
      </c>
      <c r="N335" s="15" t="str">
        <f>Décompte!$E$11</f>
        <v>INF</v>
      </c>
    </row>
    <row r="336" spans="1:14" x14ac:dyDescent="0.2">
      <c r="A336" s="152"/>
      <c r="B336" s="153"/>
      <c r="C336" s="157"/>
      <c r="D336" s="157"/>
      <c r="E336" s="158"/>
      <c r="F336" s="159"/>
      <c r="G336" s="136" t="str">
        <f>DECOMPTE[[#This Row],[controle_1]]</f>
        <v>-</v>
      </c>
      <c r="H3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6" s="134">
        <f>IF(DECOMPTE[[#This Row],[controle_1]]="-",DECOMPTE[[#This Row],[Nb jours facturés au patient]]*Part_patient,0)</f>
        <v>0</v>
      </c>
      <c r="J3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6" s="119">
        <f>Décompte!$D$8</f>
        <v>43466</v>
      </c>
      <c r="L336" s="16">
        <f>Décompte!$B$12</f>
        <v>0</v>
      </c>
      <c r="M336" s="16">
        <f>Décompte!$B$18</f>
        <v>0</v>
      </c>
      <c r="N336" s="15" t="str">
        <f>Décompte!$E$11</f>
        <v>INF</v>
      </c>
    </row>
    <row r="337" spans="1:14" x14ac:dyDescent="0.2">
      <c r="A337" s="152"/>
      <c r="B337" s="153"/>
      <c r="C337" s="157"/>
      <c r="D337" s="157"/>
      <c r="E337" s="158"/>
      <c r="F337" s="159"/>
      <c r="G337" s="136" t="str">
        <f>DECOMPTE[[#This Row],[controle_1]]</f>
        <v>-</v>
      </c>
      <c r="H3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7" s="134">
        <f>IF(DECOMPTE[[#This Row],[controle_1]]="-",DECOMPTE[[#This Row],[Nb jours facturés au patient]]*Part_patient,0)</f>
        <v>0</v>
      </c>
      <c r="J3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7" s="119">
        <f>Décompte!$D$8</f>
        <v>43466</v>
      </c>
      <c r="L337" s="16">
        <f>Décompte!$B$12</f>
        <v>0</v>
      </c>
      <c r="M337" s="16">
        <f>Décompte!$B$18</f>
        <v>0</v>
      </c>
      <c r="N337" s="15" t="str">
        <f>Décompte!$E$11</f>
        <v>INF</v>
      </c>
    </row>
    <row r="338" spans="1:14" x14ac:dyDescent="0.2">
      <c r="A338" s="152"/>
      <c r="B338" s="153"/>
      <c r="C338" s="157"/>
      <c r="D338" s="157"/>
      <c r="E338" s="158"/>
      <c r="F338" s="159"/>
      <c r="G338" s="136" t="str">
        <f>DECOMPTE[[#This Row],[controle_1]]</f>
        <v>-</v>
      </c>
      <c r="H3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8" s="134">
        <f>IF(DECOMPTE[[#This Row],[controle_1]]="-",DECOMPTE[[#This Row],[Nb jours facturés au patient]]*Part_patient,0)</f>
        <v>0</v>
      </c>
      <c r="J3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8" s="119">
        <f>Décompte!$D$8</f>
        <v>43466</v>
      </c>
      <c r="L338" s="16">
        <f>Décompte!$B$12</f>
        <v>0</v>
      </c>
      <c r="M338" s="16">
        <f>Décompte!$B$18</f>
        <v>0</v>
      </c>
      <c r="N338" s="15" t="str">
        <f>Décompte!$E$11</f>
        <v>INF</v>
      </c>
    </row>
    <row r="339" spans="1:14" x14ac:dyDescent="0.2">
      <c r="A339" s="152"/>
      <c r="B339" s="153"/>
      <c r="C339" s="157"/>
      <c r="D339" s="157"/>
      <c r="E339" s="158"/>
      <c r="F339" s="159"/>
      <c r="G339" s="136" t="str">
        <f>DECOMPTE[[#This Row],[controle_1]]</f>
        <v>-</v>
      </c>
      <c r="H3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39" s="134">
        <f>IF(DECOMPTE[[#This Row],[controle_1]]="-",DECOMPTE[[#This Row],[Nb jours facturés au patient]]*Part_patient,0)</f>
        <v>0</v>
      </c>
      <c r="J3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39" s="119">
        <f>Décompte!$D$8</f>
        <v>43466</v>
      </c>
      <c r="L339" s="16">
        <f>Décompte!$B$12</f>
        <v>0</v>
      </c>
      <c r="M339" s="16">
        <f>Décompte!$B$18</f>
        <v>0</v>
      </c>
      <c r="N339" s="15" t="str">
        <f>Décompte!$E$11</f>
        <v>INF</v>
      </c>
    </row>
    <row r="340" spans="1:14" x14ac:dyDescent="0.2">
      <c r="A340" s="152"/>
      <c r="B340" s="153"/>
      <c r="C340" s="157"/>
      <c r="D340" s="157"/>
      <c r="E340" s="158"/>
      <c r="F340" s="159"/>
      <c r="G340" s="136" t="str">
        <f>DECOMPTE[[#This Row],[controle_1]]</f>
        <v>-</v>
      </c>
      <c r="H3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0" s="134">
        <f>IF(DECOMPTE[[#This Row],[controle_1]]="-",DECOMPTE[[#This Row],[Nb jours facturés au patient]]*Part_patient,0)</f>
        <v>0</v>
      </c>
      <c r="J3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0" s="119">
        <f>Décompte!$D$8</f>
        <v>43466</v>
      </c>
      <c r="L340" s="16">
        <f>Décompte!$B$12</f>
        <v>0</v>
      </c>
      <c r="M340" s="16">
        <f>Décompte!$B$18</f>
        <v>0</v>
      </c>
      <c r="N340" s="15" t="str">
        <f>Décompte!$E$11</f>
        <v>INF</v>
      </c>
    </row>
    <row r="341" spans="1:14" x14ac:dyDescent="0.2">
      <c r="A341" s="152"/>
      <c r="B341" s="153"/>
      <c r="C341" s="157"/>
      <c r="D341" s="157"/>
      <c r="E341" s="158"/>
      <c r="F341" s="159"/>
      <c r="G341" s="136" t="str">
        <f>DECOMPTE[[#This Row],[controle_1]]</f>
        <v>-</v>
      </c>
      <c r="H3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1" s="134">
        <f>IF(DECOMPTE[[#This Row],[controle_1]]="-",DECOMPTE[[#This Row],[Nb jours facturés au patient]]*Part_patient,0)</f>
        <v>0</v>
      </c>
      <c r="J3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1" s="119">
        <f>Décompte!$D$8</f>
        <v>43466</v>
      </c>
      <c r="L341" s="16">
        <f>Décompte!$B$12</f>
        <v>0</v>
      </c>
      <c r="M341" s="16">
        <f>Décompte!$B$18</f>
        <v>0</v>
      </c>
      <c r="N341" s="15" t="str">
        <f>Décompte!$E$11</f>
        <v>INF</v>
      </c>
    </row>
    <row r="342" spans="1:14" x14ac:dyDescent="0.2">
      <c r="A342" s="152"/>
      <c r="B342" s="153"/>
      <c r="C342" s="157"/>
      <c r="D342" s="157"/>
      <c r="E342" s="158"/>
      <c r="F342" s="159"/>
      <c r="G342" s="136" t="str">
        <f>DECOMPTE[[#This Row],[controle_1]]</f>
        <v>-</v>
      </c>
      <c r="H3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2" s="134">
        <f>IF(DECOMPTE[[#This Row],[controle_1]]="-",DECOMPTE[[#This Row],[Nb jours facturés au patient]]*Part_patient,0)</f>
        <v>0</v>
      </c>
      <c r="J3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2" s="119">
        <f>Décompte!$D$8</f>
        <v>43466</v>
      </c>
      <c r="L342" s="16">
        <f>Décompte!$B$12</f>
        <v>0</v>
      </c>
      <c r="M342" s="16">
        <f>Décompte!$B$18</f>
        <v>0</v>
      </c>
      <c r="N342" s="15" t="str">
        <f>Décompte!$E$11</f>
        <v>INF</v>
      </c>
    </row>
    <row r="343" spans="1:14" x14ac:dyDescent="0.2">
      <c r="A343" s="152"/>
      <c r="B343" s="153"/>
      <c r="C343" s="157"/>
      <c r="D343" s="157"/>
      <c r="E343" s="158"/>
      <c r="F343" s="159"/>
      <c r="G343" s="136" t="str">
        <f>DECOMPTE[[#This Row],[controle_1]]</f>
        <v>-</v>
      </c>
      <c r="H3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3" s="134">
        <f>IF(DECOMPTE[[#This Row],[controle_1]]="-",DECOMPTE[[#This Row],[Nb jours facturés au patient]]*Part_patient,0)</f>
        <v>0</v>
      </c>
      <c r="J3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3" s="119">
        <f>Décompte!$D$8</f>
        <v>43466</v>
      </c>
      <c r="L343" s="16">
        <f>Décompte!$B$12</f>
        <v>0</v>
      </c>
      <c r="M343" s="16">
        <f>Décompte!$B$18</f>
        <v>0</v>
      </c>
      <c r="N343" s="15" t="str">
        <f>Décompte!$E$11</f>
        <v>INF</v>
      </c>
    </row>
    <row r="344" spans="1:14" x14ac:dyDescent="0.2">
      <c r="A344" s="152"/>
      <c r="B344" s="153"/>
      <c r="C344" s="157"/>
      <c r="D344" s="157"/>
      <c r="E344" s="158"/>
      <c r="F344" s="159"/>
      <c r="G344" s="136" t="str">
        <f>DECOMPTE[[#This Row],[controle_1]]</f>
        <v>-</v>
      </c>
      <c r="H3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4" s="134">
        <f>IF(DECOMPTE[[#This Row],[controle_1]]="-",DECOMPTE[[#This Row],[Nb jours facturés au patient]]*Part_patient,0)</f>
        <v>0</v>
      </c>
      <c r="J3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4" s="119">
        <f>Décompte!$D$8</f>
        <v>43466</v>
      </c>
      <c r="L344" s="16">
        <f>Décompte!$B$12</f>
        <v>0</v>
      </c>
      <c r="M344" s="16">
        <f>Décompte!$B$18</f>
        <v>0</v>
      </c>
      <c r="N344" s="15" t="str">
        <f>Décompte!$E$11</f>
        <v>INF</v>
      </c>
    </row>
    <row r="345" spans="1:14" x14ac:dyDescent="0.2">
      <c r="A345" s="152"/>
      <c r="B345" s="153"/>
      <c r="C345" s="157"/>
      <c r="D345" s="157"/>
      <c r="E345" s="158"/>
      <c r="F345" s="159"/>
      <c r="G345" s="136" t="str">
        <f>DECOMPTE[[#This Row],[controle_1]]</f>
        <v>-</v>
      </c>
      <c r="H3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5" s="134">
        <f>IF(DECOMPTE[[#This Row],[controle_1]]="-",DECOMPTE[[#This Row],[Nb jours facturés au patient]]*Part_patient,0)</f>
        <v>0</v>
      </c>
      <c r="J3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5" s="119">
        <f>Décompte!$D$8</f>
        <v>43466</v>
      </c>
      <c r="L345" s="16">
        <f>Décompte!$B$12</f>
        <v>0</v>
      </c>
      <c r="M345" s="16">
        <f>Décompte!$B$18</f>
        <v>0</v>
      </c>
      <c r="N345" s="15" t="str">
        <f>Décompte!$E$11</f>
        <v>INF</v>
      </c>
    </row>
    <row r="346" spans="1:14" x14ac:dyDescent="0.2">
      <c r="A346" s="152"/>
      <c r="B346" s="153"/>
      <c r="C346" s="157"/>
      <c r="D346" s="157"/>
      <c r="E346" s="158"/>
      <c r="F346" s="159"/>
      <c r="G346" s="136" t="str">
        <f>DECOMPTE[[#This Row],[controle_1]]</f>
        <v>-</v>
      </c>
      <c r="H3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6" s="134">
        <f>IF(DECOMPTE[[#This Row],[controle_1]]="-",DECOMPTE[[#This Row],[Nb jours facturés au patient]]*Part_patient,0)</f>
        <v>0</v>
      </c>
      <c r="J3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6" s="119">
        <f>Décompte!$D$8</f>
        <v>43466</v>
      </c>
      <c r="L346" s="16">
        <f>Décompte!$B$12</f>
        <v>0</v>
      </c>
      <c r="M346" s="16">
        <f>Décompte!$B$18</f>
        <v>0</v>
      </c>
      <c r="N346" s="15" t="str">
        <f>Décompte!$E$11</f>
        <v>INF</v>
      </c>
    </row>
    <row r="347" spans="1:14" x14ac:dyDescent="0.2">
      <c r="A347" s="152"/>
      <c r="B347" s="153"/>
      <c r="C347" s="157"/>
      <c r="D347" s="157"/>
      <c r="E347" s="158"/>
      <c r="F347" s="159"/>
      <c r="G347" s="136" t="str">
        <f>DECOMPTE[[#This Row],[controle_1]]</f>
        <v>-</v>
      </c>
      <c r="H3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7" s="134">
        <f>IF(DECOMPTE[[#This Row],[controle_1]]="-",DECOMPTE[[#This Row],[Nb jours facturés au patient]]*Part_patient,0)</f>
        <v>0</v>
      </c>
      <c r="J3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7" s="119">
        <f>Décompte!$D$8</f>
        <v>43466</v>
      </c>
      <c r="L347" s="16">
        <f>Décompte!$B$12</f>
        <v>0</v>
      </c>
      <c r="M347" s="16">
        <f>Décompte!$B$18</f>
        <v>0</v>
      </c>
      <c r="N347" s="15" t="str">
        <f>Décompte!$E$11</f>
        <v>INF</v>
      </c>
    </row>
    <row r="348" spans="1:14" x14ac:dyDescent="0.2">
      <c r="A348" s="152"/>
      <c r="B348" s="153"/>
      <c r="C348" s="157"/>
      <c r="D348" s="157"/>
      <c r="E348" s="158"/>
      <c r="F348" s="159"/>
      <c r="G348" s="136" t="str">
        <f>DECOMPTE[[#This Row],[controle_1]]</f>
        <v>-</v>
      </c>
      <c r="H3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8" s="134">
        <f>IF(DECOMPTE[[#This Row],[controle_1]]="-",DECOMPTE[[#This Row],[Nb jours facturés au patient]]*Part_patient,0)</f>
        <v>0</v>
      </c>
      <c r="J3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8" s="119">
        <f>Décompte!$D$8</f>
        <v>43466</v>
      </c>
      <c r="L348" s="16">
        <f>Décompte!$B$12</f>
        <v>0</v>
      </c>
      <c r="M348" s="16">
        <f>Décompte!$B$18</f>
        <v>0</v>
      </c>
      <c r="N348" s="15" t="str">
        <f>Décompte!$E$11</f>
        <v>INF</v>
      </c>
    </row>
    <row r="349" spans="1:14" x14ac:dyDescent="0.2">
      <c r="A349" s="152"/>
      <c r="B349" s="153"/>
      <c r="C349" s="157"/>
      <c r="D349" s="157"/>
      <c r="E349" s="158"/>
      <c r="F349" s="159"/>
      <c r="G349" s="136" t="str">
        <f>DECOMPTE[[#This Row],[controle_1]]</f>
        <v>-</v>
      </c>
      <c r="H3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49" s="134">
        <f>IF(DECOMPTE[[#This Row],[controle_1]]="-",DECOMPTE[[#This Row],[Nb jours facturés au patient]]*Part_patient,0)</f>
        <v>0</v>
      </c>
      <c r="J3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49" s="119">
        <f>Décompte!$D$8</f>
        <v>43466</v>
      </c>
      <c r="L349" s="16">
        <f>Décompte!$B$12</f>
        <v>0</v>
      </c>
      <c r="M349" s="16">
        <f>Décompte!$B$18</f>
        <v>0</v>
      </c>
      <c r="N349" s="15" t="str">
        <f>Décompte!$E$11</f>
        <v>INF</v>
      </c>
    </row>
    <row r="350" spans="1:14" x14ac:dyDescent="0.2">
      <c r="A350" s="152"/>
      <c r="B350" s="153"/>
      <c r="C350" s="157"/>
      <c r="D350" s="157"/>
      <c r="E350" s="158"/>
      <c r="F350" s="159"/>
      <c r="G350" s="136" t="str">
        <f>DECOMPTE[[#This Row],[controle_1]]</f>
        <v>-</v>
      </c>
      <c r="H3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0" s="134">
        <f>IF(DECOMPTE[[#This Row],[controle_1]]="-",DECOMPTE[[#This Row],[Nb jours facturés au patient]]*Part_patient,0)</f>
        <v>0</v>
      </c>
      <c r="J3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0" s="119">
        <f>Décompte!$D$8</f>
        <v>43466</v>
      </c>
      <c r="L350" s="16">
        <f>Décompte!$B$12</f>
        <v>0</v>
      </c>
      <c r="M350" s="16">
        <f>Décompte!$B$18</f>
        <v>0</v>
      </c>
      <c r="N350" s="15" t="str">
        <f>Décompte!$E$11</f>
        <v>INF</v>
      </c>
    </row>
    <row r="351" spans="1:14" x14ac:dyDescent="0.2">
      <c r="A351" s="152"/>
      <c r="B351" s="153"/>
      <c r="C351" s="157"/>
      <c r="D351" s="157"/>
      <c r="E351" s="158"/>
      <c r="F351" s="159"/>
      <c r="G351" s="136" t="str">
        <f>DECOMPTE[[#This Row],[controle_1]]</f>
        <v>-</v>
      </c>
      <c r="H3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1" s="134">
        <f>IF(DECOMPTE[[#This Row],[controle_1]]="-",DECOMPTE[[#This Row],[Nb jours facturés au patient]]*Part_patient,0)</f>
        <v>0</v>
      </c>
      <c r="J3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1" s="119">
        <f>Décompte!$D$8</f>
        <v>43466</v>
      </c>
      <c r="L351" s="16">
        <f>Décompte!$B$12</f>
        <v>0</v>
      </c>
      <c r="M351" s="16">
        <f>Décompte!$B$18</f>
        <v>0</v>
      </c>
      <c r="N351" s="15" t="str">
        <f>Décompte!$E$11</f>
        <v>INF</v>
      </c>
    </row>
    <row r="352" spans="1:14" x14ac:dyDescent="0.2">
      <c r="A352" s="152"/>
      <c r="B352" s="153"/>
      <c r="C352" s="157"/>
      <c r="D352" s="157"/>
      <c r="E352" s="158"/>
      <c r="F352" s="159"/>
      <c r="G352" s="136" t="str">
        <f>DECOMPTE[[#This Row],[controle_1]]</f>
        <v>-</v>
      </c>
      <c r="H3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2" s="134">
        <f>IF(DECOMPTE[[#This Row],[controle_1]]="-",DECOMPTE[[#This Row],[Nb jours facturés au patient]]*Part_patient,0)</f>
        <v>0</v>
      </c>
      <c r="J3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2" s="119">
        <f>Décompte!$D$8</f>
        <v>43466</v>
      </c>
      <c r="L352" s="16">
        <f>Décompte!$B$12</f>
        <v>0</v>
      </c>
      <c r="M352" s="16">
        <f>Décompte!$B$18</f>
        <v>0</v>
      </c>
      <c r="N352" s="15" t="str">
        <f>Décompte!$E$11</f>
        <v>INF</v>
      </c>
    </row>
    <row r="353" spans="1:14" x14ac:dyDescent="0.2">
      <c r="A353" s="152"/>
      <c r="B353" s="153"/>
      <c r="C353" s="157"/>
      <c r="D353" s="157"/>
      <c r="E353" s="158"/>
      <c r="F353" s="159"/>
      <c r="G353" s="136" t="str">
        <f>DECOMPTE[[#This Row],[controle_1]]</f>
        <v>-</v>
      </c>
      <c r="H3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3" s="134">
        <f>IF(DECOMPTE[[#This Row],[controle_1]]="-",DECOMPTE[[#This Row],[Nb jours facturés au patient]]*Part_patient,0)</f>
        <v>0</v>
      </c>
      <c r="J3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3" s="119">
        <f>Décompte!$D$8</f>
        <v>43466</v>
      </c>
      <c r="L353" s="16">
        <f>Décompte!$B$12</f>
        <v>0</v>
      </c>
      <c r="M353" s="16">
        <f>Décompte!$B$18</f>
        <v>0</v>
      </c>
      <c r="N353" s="15" t="str">
        <f>Décompte!$E$11</f>
        <v>INF</v>
      </c>
    </row>
    <row r="354" spans="1:14" x14ac:dyDescent="0.2">
      <c r="A354" s="152"/>
      <c r="B354" s="153"/>
      <c r="C354" s="157"/>
      <c r="D354" s="157"/>
      <c r="E354" s="158"/>
      <c r="F354" s="159"/>
      <c r="G354" s="136" t="str">
        <f>DECOMPTE[[#This Row],[controle_1]]</f>
        <v>-</v>
      </c>
      <c r="H3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4" s="134">
        <f>IF(DECOMPTE[[#This Row],[controle_1]]="-",DECOMPTE[[#This Row],[Nb jours facturés au patient]]*Part_patient,0)</f>
        <v>0</v>
      </c>
      <c r="J3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4" s="119">
        <f>Décompte!$D$8</f>
        <v>43466</v>
      </c>
      <c r="L354" s="16">
        <f>Décompte!$B$12</f>
        <v>0</v>
      </c>
      <c r="M354" s="16">
        <f>Décompte!$B$18</f>
        <v>0</v>
      </c>
      <c r="N354" s="15" t="str">
        <f>Décompte!$E$11</f>
        <v>INF</v>
      </c>
    </row>
    <row r="355" spans="1:14" x14ac:dyDescent="0.2">
      <c r="A355" s="152"/>
      <c r="B355" s="153"/>
      <c r="C355" s="157"/>
      <c r="D355" s="157"/>
      <c r="E355" s="158"/>
      <c r="F355" s="159"/>
      <c r="G355" s="136" t="str">
        <f>DECOMPTE[[#This Row],[controle_1]]</f>
        <v>-</v>
      </c>
      <c r="H3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5" s="134">
        <f>IF(DECOMPTE[[#This Row],[controle_1]]="-",DECOMPTE[[#This Row],[Nb jours facturés au patient]]*Part_patient,0)</f>
        <v>0</v>
      </c>
      <c r="J3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5" s="119">
        <f>Décompte!$D$8</f>
        <v>43466</v>
      </c>
      <c r="L355" s="16">
        <f>Décompte!$B$12</f>
        <v>0</v>
      </c>
      <c r="M355" s="16">
        <f>Décompte!$B$18</f>
        <v>0</v>
      </c>
      <c r="N355" s="15" t="str">
        <f>Décompte!$E$11</f>
        <v>INF</v>
      </c>
    </row>
    <row r="356" spans="1:14" x14ac:dyDescent="0.2">
      <c r="A356" s="152"/>
      <c r="B356" s="153"/>
      <c r="C356" s="157"/>
      <c r="D356" s="157"/>
      <c r="E356" s="158"/>
      <c r="F356" s="159"/>
      <c r="G356" s="136" t="str">
        <f>DECOMPTE[[#This Row],[controle_1]]</f>
        <v>-</v>
      </c>
      <c r="H3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6" s="134">
        <f>IF(DECOMPTE[[#This Row],[controle_1]]="-",DECOMPTE[[#This Row],[Nb jours facturés au patient]]*Part_patient,0)</f>
        <v>0</v>
      </c>
      <c r="J3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6" s="119">
        <f>Décompte!$D$8</f>
        <v>43466</v>
      </c>
      <c r="L356" s="16">
        <f>Décompte!$B$12</f>
        <v>0</v>
      </c>
      <c r="M356" s="16">
        <f>Décompte!$B$18</f>
        <v>0</v>
      </c>
      <c r="N356" s="15" t="str">
        <f>Décompte!$E$11</f>
        <v>INF</v>
      </c>
    </row>
    <row r="357" spans="1:14" x14ac:dyDescent="0.2">
      <c r="A357" s="152"/>
      <c r="B357" s="153"/>
      <c r="C357" s="157"/>
      <c r="D357" s="157"/>
      <c r="E357" s="158"/>
      <c r="F357" s="159"/>
      <c r="G357" s="136" t="str">
        <f>DECOMPTE[[#This Row],[controle_1]]</f>
        <v>-</v>
      </c>
      <c r="H3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7" s="134">
        <f>IF(DECOMPTE[[#This Row],[controle_1]]="-",DECOMPTE[[#This Row],[Nb jours facturés au patient]]*Part_patient,0)</f>
        <v>0</v>
      </c>
      <c r="J3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7" s="119">
        <f>Décompte!$D$8</f>
        <v>43466</v>
      </c>
      <c r="L357" s="16">
        <f>Décompte!$B$12</f>
        <v>0</v>
      </c>
      <c r="M357" s="16">
        <f>Décompte!$B$18</f>
        <v>0</v>
      </c>
      <c r="N357" s="15" t="str">
        <f>Décompte!$E$11</f>
        <v>INF</v>
      </c>
    </row>
    <row r="358" spans="1:14" x14ac:dyDescent="0.2">
      <c r="A358" s="152"/>
      <c r="B358" s="153"/>
      <c r="C358" s="157"/>
      <c r="D358" s="157"/>
      <c r="E358" s="158"/>
      <c r="F358" s="159"/>
      <c r="G358" s="136" t="str">
        <f>DECOMPTE[[#This Row],[controle_1]]</f>
        <v>-</v>
      </c>
      <c r="H3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8" s="134">
        <f>IF(DECOMPTE[[#This Row],[controle_1]]="-",DECOMPTE[[#This Row],[Nb jours facturés au patient]]*Part_patient,0)</f>
        <v>0</v>
      </c>
      <c r="J3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8" s="119">
        <f>Décompte!$D$8</f>
        <v>43466</v>
      </c>
      <c r="L358" s="16">
        <f>Décompte!$B$12</f>
        <v>0</v>
      </c>
      <c r="M358" s="16">
        <f>Décompte!$B$18</f>
        <v>0</v>
      </c>
      <c r="N358" s="15" t="str">
        <f>Décompte!$E$11</f>
        <v>INF</v>
      </c>
    </row>
    <row r="359" spans="1:14" x14ac:dyDescent="0.2">
      <c r="A359" s="152"/>
      <c r="B359" s="153"/>
      <c r="C359" s="157"/>
      <c r="D359" s="157"/>
      <c r="E359" s="158"/>
      <c r="F359" s="159"/>
      <c r="G359" s="136" t="str">
        <f>DECOMPTE[[#This Row],[controle_1]]</f>
        <v>-</v>
      </c>
      <c r="H3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59" s="134">
        <f>IF(DECOMPTE[[#This Row],[controle_1]]="-",DECOMPTE[[#This Row],[Nb jours facturés au patient]]*Part_patient,0)</f>
        <v>0</v>
      </c>
      <c r="J3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59" s="119">
        <f>Décompte!$D$8</f>
        <v>43466</v>
      </c>
      <c r="L359" s="16">
        <f>Décompte!$B$12</f>
        <v>0</v>
      </c>
      <c r="M359" s="16">
        <f>Décompte!$B$18</f>
        <v>0</v>
      </c>
      <c r="N359" s="15" t="str">
        <f>Décompte!$E$11</f>
        <v>INF</v>
      </c>
    </row>
    <row r="360" spans="1:14" x14ac:dyDescent="0.2">
      <c r="A360" s="152"/>
      <c r="B360" s="153"/>
      <c r="C360" s="157"/>
      <c r="D360" s="157"/>
      <c r="E360" s="158"/>
      <c r="F360" s="159"/>
      <c r="G360" s="136" t="str">
        <f>DECOMPTE[[#This Row],[controle_1]]</f>
        <v>-</v>
      </c>
      <c r="H3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0" s="134">
        <f>IF(DECOMPTE[[#This Row],[controle_1]]="-",DECOMPTE[[#This Row],[Nb jours facturés au patient]]*Part_patient,0)</f>
        <v>0</v>
      </c>
      <c r="J3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0" s="119">
        <f>Décompte!$D$8</f>
        <v>43466</v>
      </c>
      <c r="L360" s="16">
        <f>Décompte!$B$12</f>
        <v>0</v>
      </c>
      <c r="M360" s="16">
        <f>Décompte!$B$18</f>
        <v>0</v>
      </c>
      <c r="N360" s="15" t="str">
        <f>Décompte!$E$11</f>
        <v>INF</v>
      </c>
    </row>
    <row r="361" spans="1:14" x14ac:dyDescent="0.2">
      <c r="A361" s="152"/>
      <c r="B361" s="153"/>
      <c r="C361" s="157"/>
      <c r="D361" s="157"/>
      <c r="E361" s="158"/>
      <c r="F361" s="159"/>
      <c r="G361" s="136" t="str">
        <f>DECOMPTE[[#This Row],[controle_1]]</f>
        <v>-</v>
      </c>
      <c r="H3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1" s="134">
        <f>IF(DECOMPTE[[#This Row],[controle_1]]="-",DECOMPTE[[#This Row],[Nb jours facturés au patient]]*Part_patient,0)</f>
        <v>0</v>
      </c>
      <c r="J3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1" s="119">
        <f>Décompte!$D$8</f>
        <v>43466</v>
      </c>
      <c r="L361" s="16">
        <f>Décompte!$B$12</f>
        <v>0</v>
      </c>
      <c r="M361" s="16">
        <f>Décompte!$B$18</f>
        <v>0</v>
      </c>
      <c r="N361" s="15" t="str">
        <f>Décompte!$E$11</f>
        <v>INF</v>
      </c>
    </row>
    <row r="362" spans="1:14" x14ac:dyDescent="0.2">
      <c r="A362" s="152"/>
      <c r="B362" s="153"/>
      <c r="C362" s="157"/>
      <c r="D362" s="157"/>
      <c r="E362" s="158"/>
      <c r="F362" s="159"/>
      <c r="G362" s="136" t="str">
        <f>DECOMPTE[[#This Row],[controle_1]]</f>
        <v>-</v>
      </c>
      <c r="H3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2" s="134">
        <f>IF(DECOMPTE[[#This Row],[controle_1]]="-",DECOMPTE[[#This Row],[Nb jours facturés au patient]]*Part_patient,0)</f>
        <v>0</v>
      </c>
      <c r="J3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2" s="119">
        <f>Décompte!$D$8</f>
        <v>43466</v>
      </c>
      <c r="L362" s="16">
        <f>Décompte!$B$12</f>
        <v>0</v>
      </c>
      <c r="M362" s="16">
        <f>Décompte!$B$18</f>
        <v>0</v>
      </c>
      <c r="N362" s="15" t="str">
        <f>Décompte!$E$11</f>
        <v>INF</v>
      </c>
    </row>
    <row r="363" spans="1:14" x14ac:dyDescent="0.2">
      <c r="A363" s="152"/>
      <c r="B363" s="153"/>
      <c r="C363" s="157"/>
      <c r="D363" s="157"/>
      <c r="E363" s="158"/>
      <c r="F363" s="159"/>
      <c r="G363" s="136" t="str">
        <f>DECOMPTE[[#This Row],[controle_1]]</f>
        <v>-</v>
      </c>
      <c r="H3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3" s="134">
        <f>IF(DECOMPTE[[#This Row],[controle_1]]="-",DECOMPTE[[#This Row],[Nb jours facturés au patient]]*Part_patient,0)</f>
        <v>0</v>
      </c>
      <c r="J3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3" s="119">
        <f>Décompte!$D$8</f>
        <v>43466</v>
      </c>
      <c r="L363" s="16">
        <f>Décompte!$B$12</f>
        <v>0</v>
      </c>
      <c r="M363" s="16">
        <f>Décompte!$B$18</f>
        <v>0</v>
      </c>
      <c r="N363" s="15" t="str">
        <f>Décompte!$E$11</f>
        <v>INF</v>
      </c>
    </row>
    <row r="364" spans="1:14" x14ac:dyDescent="0.2">
      <c r="A364" s="152"/>
      <c r="B364" s="153"/>
      <c r="C364" s="157"/>
      <c r="D364" s="157"/>
      <c r="E364" s="158"/>
      <c r="F364" s="159"/>
      <c r="G364" s="136" t="str">
        <f>DECOMPTE[[#This Row],[controle_1]]</f>
        <v>-</v>
      </c>
      <c r="H3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4" s="134">
        <f>IF(DECOMPTE[[#This Row],[controle_1]]="-",DECOMPTE[[#This Row],[Nb jours facturés au patient]]*Part_patient,0)</f>
        <v>0</v>
      </c>
      <c r="J3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4" s="119">
        <f>Décompte!$D$8</f>
        <v>43466</v>
      </c>
      <c r="L364" s="16">
        <f>Décompte!$B$12</f>
        <v>0</v>
      </c>
      <c r="M364" s="16">
        <f>Décompte!$B$18</f>
        <v>0</v>
      </c>
      <c r="N364" s="15" t="str">
        <f>Décompte!$E$11</f>
        <v>INF</v>
      </c>
    </row>
    <row r="365" spans="1:14" x14ac:dyDescent="0.2">
      <c r="A365" s="152"/>
      <c r="B365" s="153"/>
      <c r="C365" s="157"/>
      <c r="D365" s="157"/>
      <c r="E365" s="158"/>
      <c r="F365" s="159"/>
      <c r="G365" s="136" t="str">
        <f>DECOMPTE[[#This Row],[controle_1]]</f>
        <v>-</v>
      </c>
      <c r="H3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5" s="134">
        <f>IF(DECOMPTE[[#This Row],[controle_1]]="-",DECOMPTE[[#This Row],[Nb jours facturés au patient]]*Part_patient,0)</f>
        <v>0</v>
      </c>
      <c r="J3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5" s="119">
        <f>Décompte!$D$8</f>
        <v>43466</v>
      </c>
      <c r="L365" s="16">
        <f>Décompte!$B$12</f>
        <v>0</v>
      </c>
      <c r="M365" s="16">
        <f>Décompte!$B$18</f>
        <v>0</v>
      </c>
      <c r="N365" s="15" t="str">
        <f>Décompte!$E$11</f>
        <v>INF</v>
      </c>
    </row>
    <row r="366" spans="1:14" x14ac:dyDescent="0.2">
      <c r="A366" s="152"/>
      <c r="B366" s="153"/>
      <c r="C366" s="157"/>
      <c r="D366" s="157"/>
      <c r="E366" s="158"/>
      <c r="F366" s="159"/>
      <c r="G366" s="136" t="str">
        <f>DECOMPTE[[#This Row],[controle_1]]</f>
        <v>-</v>
      </c>
      <c r="H3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6" s="134">
        <f>IF(DECOMPTE[[#This Row],[controle_1]]="-",DECOMPTE[[#This Row],[Nb jours facturés au patient]]*Part_patient,0)</f>
        <v>0</v>
      </c>
      <c r="J3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6" s="119">
        <f>Décompte!$D$8</f>
        <v>43466</v>
      </c>
      <c r="L366" s="16">
        <f>Décompte!$B$12</f>
        <v>0</v>
      </c>
      <c r="M366" s="16">
        <f>Décompte!$B$18</f>
        <v>0</v>
      </c>
      <c r="N366" s="15" t="str">
        <f>Décompte!$E$11</f>
        <v>INF</v>
      </c>
    </row>
    <row r="367" spans="1:14" x14ac:dyDescent="0.2">
      <c r="A367" s="152"/>
      <c r="B367" s="153"/>
      <c r="C367" s="157"/>
      <c r="D367" s="157"/>
      <c r="E367" s="158"/>
      <c r="F367" s="159"/>
      <c r="G367" s="136" t="str">
        <f>DECOMPTE[[#This Row],[controle_1]]</f>
        <v>-</v>
      </c>
      <c r="H3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7" s="134">
        <f>IF(DECOMPTE[[#This Row],[controle_1]]="-",DECOMPTE[[#This Row],[Nb jours facturés au patient]]*Part_patient,0)</f>
        <v>0</v>
      </c>
      <c r="J3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7" s="119">
        <f>Décompte!$D$8</f>
        <v>43466</v>
      </c>
      <c r="L367" s="16">
        <f>Décompte!$B$12</f>
        <v>0</v>
      </c>
      <c r="M367" s="16">
        <f>Décompte!$B$18</f>
        <v>0</v>
      </c>
      <c r="N367" s="15" t="str">
        <f>Décompte!$E$11</f>
        <v>INF</v>
      </c>
    </row>
    <row r="368" spans="1:14" x14ac:dyDescent="0.2">
      <c r="A368" s="152"/>
      <c r="B368" s="153"/>
      <c r="C368" s="157"/>
      <c r="D368" s="157"/>
      <c r="E368" s="158"/>
      <c r="F368" s="159"/>
      <c r="G368" s="136" t="str">
        <f>DECOMPTE[[#This Row],[controle_1]]</f>
        <v>-</v>
      </c>
      <c r="H3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8" s="134">
        <f>IF(DECOMPTE[[#This Row],[controle_1]]="-",DECOMPTE[[#This Row],[Nb jours facturés au patient]]*Part_patient,0)</f>
        <v>0</v>
      </c>
      <c r="J3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8" s="119">
        <f>Décompte!$D$8</f>
        <v>43466</v>
      </c>
      <c r="L368" s="16">
        <f>Décompte!$B$12</f>
        <v>0</v>
      </c>
      <c r="M368" s="16">
        <f>Décompte!$B$18</f>
        <v>0</v>
      </c>
      <c r="N368" s="15" t="str">
        <f>Décompte!$E$11</f>
        <v>INF</v>
      </c>
    </row>
    <row r="369" spans="1:14" x14ac:dyDescent="0.2">
      <c r="A369" s="152"/>
      <c r="B369" s="153"/>
      <c r="C369" s="157"/>
      <c r="D369" s="157"/>
      <c r="E369" s="158"/>
      <c r="F369" s="159"/>
      <c r="G369" s="136" t="str">
        <f>DECOMPTE[[#This Row],[controle_1]]</f>
        <v>-</v>
      </c>
      <c r="H3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69" s="134">
        <f>IF(DECOMPTE[[#This Row],[controle_1]]="-",DECOMPTE[[#This Row],[Nb jours facturés au patient]]*Part_patient,0)</f>
        <v>0</v>
      </c>
      <c r="J3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69" s="119">
        <f>Décompte!$D$8</f>
        <v>43466</v>
      </c>
      <c r="L369" s="16">
        <f>Décompte!$B$12</f>
        <v>0</v>
      </c>
      <c r="M369" s="16">
        <f>Décompte!$B$18</f>
        <v>0</v>
      </c>
      <c r="N369" s="15" t="str">
        <f>Décompte!$E$11</f>
        <v>INF</v>
      </c>
    </row>
    <row r="370" spans="1:14" x14ac:dyDescent="0.2">
      <c r="A370" s="152"/>
      <c r="B370" s="153"/>
      <c r="C370" s="157"/>
      <c r="D370" s="157"/>
      <c r="E370" s="158"/>
      <c r="F370" s="159"/>
      <c r="G370" s="136" t="str">
        <f>DECOMPTE[[#This Row],[controle_1]]</f>
        <v>-</v>
      </c>
      <c r="H3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0" s="134">
        <f>IF(DECOMPTE[[#This Row],[controle_1]]="-",DECOMPTE[[#This Row],[Nb jours facturés au patient]]*Part_patient,0)</f>
        <v>0</v>
      </c>
      <c r="J3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0" s="119">
        <f>Décompte!$D$8</f>
        <v>43466</v>
      </c>
      <c r="L370" s="16">
        <f>Décompte!$B$12</f>
        <v>0</v>
      </c>
      <c r="M370" s="16">
        <f>Décompte!$B$18</f>
        <v>0</v>
      </c>
      <c r="N370" s="15" t="str">
        <f>Décompte!$E$11</f>
        <v>INF</v>
      </c>
    </row>
    <row r="371" spans="1:14" x14ac:dyDescent="0.2">
      <c r="A371" s="152"/>
      <c r="B371" s="153"/>
      <c r="C371" s="157"/>
      <c r="D371" s="157"/>
      <c r="E371" s="158"/>
      <c r="F371" s="159"/>
      <c r="G371" s="136" t="str">
        <f>DECOMPTE[[#This Row],[controle_1]]</f>
        <v>-</v>
      </c>
      <c r="H3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1" s="134">
        <f>IF(DECOMPTE[[#This Row],[controle_1]]="-",DECOMPTE[[#This Row],[Nb jours facturés au patient]]*Part_patient,0)</f>
        <v>0</v>
      </c>
      <c r="J3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1" s="119">
        <f>Décompte!$D$8</f>
        <v>43466</v>
      </c>
      <c r="L371" s="16">
        <f>Décompte!$B$12</f>
        <v>0</v>
      </c>
      <c r="M371" s="16">
        <f>Décompte!$B$18</f>
        <v>0</v>
      </c>
      <c r="N371" s="15" t="str">
        <f>Décompte!$E$11</f>
        <v>INF</v>
      </c>
    </row>
    <row r="372" spans="1:14" x14ac:dyDescent="0.2">
      <c r="A372" s="152"/>
      <c r="B372" s="153"/>
      <c r="C372" s="157"/>
      <c r="D372" s="157"/>
      <c r="E372" s="158"/>
      <c r="F372" s="159"/>
      <c r="G372" s="136" t="str">
        <f>DECOMPTE[[#This Row],[controle_1]]</f>
        <v>-</v>
      </c>
      <c r="H3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2" s="134">
        <f>IF(DECOMPTE[[#This Row],[controle_1]]="-",DECOMPTE[[#This Row],[Nb jours facturés au patient]]*Part_patient,0)</f>
        <v>0</v>
      </c>
      <c r="J3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2" s="119">
        <f>Décompte!$D$8</f>
        <v>43466</v>
      </c>
      <c r="L372" s="16">
        <f>Décompte!$B$12</f>
        <v>0</v>
      </c>
      <c r="M372" s="16">
        <f>Décompte!$B$18</f>
        <v>0</v>
      </c>
      <c r="N372" s="15" t="str">
        <f>Décompte!$E$11</f>
        <v>INF</v>
      </c>
    </row>
    <row r="373" spans="1:14" x14ac:dyDescent="0.2">
      <c r="A373" s="152"/>
      <c r="B373" s="153"/>
      <c r="C373" s="157"/>
      <c r="D373" s="157"/>
      <c r="E373" s="158"/>
      <c r="F373" s="159"/>
      <c r="G373" s="136" t="str">
        <f>DECOMPTE[[#This Row],[controle_1]]</f>
        <v>-</v>
      </c>
      <c r="H3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3" s="134">
        <f>IF(DECOMPTE[[#This Row],[controle_1]]="-",DECOMPTE[[#This Row],[Nb jours facturés au patient]]*Part_patient,0)</f>
        <v>0</v>
      </c>
      <c r="J3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3" s="119">
        <f>Décompte!$D$8</f>
        <v>43466</v>
      </c>
      <c r="L373" s="16">
        <f>Décompte!$B$12</f>
        <v>0</v>
      </c>
      <c r="M373" s="16">
        <f>Décompte!$B$18</f>
        <v>0</v>
      </c>
      <c r="N373" s="15" t="str">
        <f>Décompte!$E$11</f>
        <v>INF</v>
      </c>
    </row>
    <row r="374" spans="1:14" x14ac:dyDescent="0.2">
      <c r="A374" s="152"/>
      <c r="B374" s="153"/>
      <c r="C374" s="157"/>
      <c r="D374" s="157"/>
      <c r="E374" s="158"/>
      <c r="F374" s="159"/>
      <c r="G374" s="136" t="str">
        <f>DECOMPTE[[#This Row],[controle_1]]</f>
        <v>-</v>
      </c>
      <c r="H3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4" s="134">
        <f>IF(DECOMPTE[[#This Row],[controle_1]]="-",DECOMPTE[[#This Row],[Nb jours facturés au patient]]*Part_patient,0)</f>
        <v>0</v>
      </c>
      <c r="J3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4" s="119">
        <f>Décompte!$D$8</f>
        <v>43466</v>
      </c>
      <c r="L374" s="16">
        <f>Décompte!$B$12</f>
        <v>0</v>
      </c>
      <c r="M374" s="16">
        <f>Décompte!$B$18</f>
        <v>0</v>
      </c>
      <c r="N374" s="15" t="str">
        <f>Décompte!$E$11</f>
        <v>INF</v>
      </c>
    </row>
    <row r="375" spans="1:14" x14ac:dyDescent="0.2">
      <c r="A375" s="152"/>
      <c r="B375" s="153"/>
      <c r="C375" s="157"/>
      <c r="D375" s="157"/>
      <c r="E375" s="158"/>
      <c r="F375" s="159"/>
      <c r="G375" s="136" t="str">
        <f>DECOMPTE[[#This Row],[controle_1]]</f>
        <v>-</v>
      </c>
      <c r="H3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5" s="134">
        <f>IF(DECOMPTE[[#This Row],[controle_1]]="-",DECOMPTE[[#This Row],[Nb jours facturés au patient]]*Part_patient,0)</f>
        <v>0</v>
      </c>
      <c r="J3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5" s="119">
        <f>Décompte!$D$8</f>
        <v>43466</v>
      </c>
      <c r="L375" s="16">
        <f>Décompte!$B$12</f>
        <v>0</v>
      </c>
      <c r="M375" s="16">
        <f>Décompte!$B$18</f>
        <v>0</v>
      </c>
      <c r="N375" s="15" t="str">
        <f>Décompte!$E$11</f>
        <v>INF</v>
      </c>
    </row>
    <row r="376" spans="1:14" x14ac:dyDescent="0.2">
      <c r="A376" s="152"/>
      <c r="B376" s="153"/>
      <c r="C376" s="157"/>
      <c r="D376" s="157"/>
      <c r="E376" s="158"/>
      <c r="F376" s="159"/>
      <c r="G376" s="136" t="str">
        <f>DECOMPTE[[#This Row],[controle_1]]</f>
        <v>-</v>
      </c>
      <c r="H3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6" s="134">
        <f>IF(DECOMPTE[[#This Row],[controle_1]]="-",DECOMPTE[[#This Row],[Nb jours facturés au patient]]*Part_patient,0)</f>
        <v>0</v>
      </c>
      <c r="J3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6" s="119">
        <f>Décompte!$D$8</f>
        <v>43466</v>
      </c>
      <c r="L376" s="16">
        <f>Décompte!$B$12</f>
        <v>0</v>
      </c>
      <c r="M376" s="16">
        <f>Décompte!$B$18</f>
        <v>0</v>
      </c>
      <c r="N376" s="15" t="str">
        <f>Décompte!$E$11</f>
        <v>INF</v>
      </c>
    </row>
    <row r="377" spans="1:14" x14ac:dyDescent="0.2">
      <c r="A377" s="152"/>
      <c r="B377" s="153"/>
      <c r="C377" s="157"/>
      <c r="D377" s="157"/>
      <c r="E377" s="158"/>
      <c r="F377" s="159"/>
      <c r="G377" s="136" t="str">
        <f>DECOMPTE[[#This Row],[controle_1]]</f>
        <v>-</v>
      </c>
      <c r="H3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7" s="134">
        <f>IF(DECOMPTE[[#This Row],[controle_1]]="-",DECOMPTE[[#This Row],[Nb jours facturés au patient]]*Part_patient,0)</f>
        <v>0</v>
      </c>
      <c r="J3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7" s="119">
        <f>Décompte!$D$8</f>
        <v>43466</v>
      </c>
      <c r="L377" s="16">
        <f>Décompte!$B$12</f>
        <v>0</v>
      </c>
      <c r="M377" s="16">
        <f>Décompte!$B$18</f>
        <v>0</v>
      </c>
      <c r="N377" s="15" t="str">
        <f>Décompte!$E$11</f>
        <v>INF</v>
      </c>
    </row>
    <row r="378" spans="1:14" x14ac:dyDescent="0.2">
      <c r="A378" s="152"/>
      <c r="B378" s="153"/>
      <c r="C378" s="157"/>
      <c r="D378" s="157"/>
      <c r="E378" s="158"/>
      <c r="F378" s="159"/>
      <c r="G378" s="136" t="str">
        <f>DECOMPTE[[#This Row],[controle_1]]</f>
        <v>-</v>
      </c>
      <c r="H3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8" s="134">
        <f>IF(DECOMPTE[[#This Row],[controle_1]]="-",DECOMPTE[[#This Row],[Nb jours facturés au patient]]*Part_patient,0)</f>
        <v>0</v>
      </c>
      <c r="J3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8" s="119">
        <f>Décompte!$D$8</f>
        <v>43466</v>
      </c>
      <c r="L378" s="16">
        <f>Décompte!$B$12</f>
        <v>0</v>
      </c>
      <c r="M378" s="16">
        <f>Décompte!$B$18</f>
        <v>0</v>
      </c>
      <c r="N378" s="15" t="str">
        <f>Décompte!$E$11</f>
        <v>INF</v>
      </c>
    </row>
    <row r="379" spans="1:14" x14ac:dyDescent="0.2">
      <c r="A379" s="152"/>
      <c r="B379" s="153"/>
      <c r="C379" s="157"/>
      <c r="D379" s="157"/>
      <c r="E379" s="158"/>
      <c r="F379" s="159"/>
      <c r="G379" s="136" t="str">
        <f>DECOMPTE[[#This Row],[controle_1]]</f>
        <v>-</v>
      </c>
      <c r="H3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79" s="134">
        <f>IF(DECOMPTE[[#This Row],[controle_1]]="-",DECOMPTE[[#This Row],[Nb jours facturés au patient]]*Part_patient,0)</f>
        <v>0</v>
      </c>
      <c r="J3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79" s="119">
        <f>Décompte!$D$8</f>
        <v>43466</v>
      </c>
      <c r="L379" s="16">
        <f>Décompte!$B$12</f>
        <v>0</v>
      </c>
      <c r="M379" s="16">
        <f>Décompte!$B$18</f>
        <v>0</v>
      </c>
      <c r="N379" s="15" t="str">
        <f>Décompte!$E$11</f>
        <v>INF</v>
      </c>
    </row>
    <row r="380" spans="1:14" x14ac:dyDescent="0.2">
      <c r="A380" s="152"/>
      <c r="B380" s="153"/>
      <c r="C380" s="157"/>
      <c r="D380" s="157"/>
      <c r="E380" s="158"/>
      <c r="F380" s="159"/>
      <c r="G380" s="136" t="str">
        <f>DECOMPTE[[#This Row],[controle_1]]</f>
        <v>-</v>
      </c>
      <c r="H3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0" s="134">
        <f>IF(DECOMPTE[[#This Row],[controle_1]]="-",DECOMPTE[[#This Row],[Nb jours facturés au patient]]*Part_patient,0)</f>
        <v>0</v>
      </c>
      <c r="J3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0" s="119">
        <f>Décompte!$D$8</f>
        <v>43466</v>
      </c>
      <c r="L380" s="16">
        <f>Décompte!$B$12</f>
        <v>0</v>
      </c>
      <c r="M380" s="16">
        <f>Décompte!$B$18</f>
        <v>0</v>
      </c>
      <c r="N380" s="15" t="str">
        <f>Décompte!$E$11</f>
        <v>INF</v>
      </c>
    </row>
    <row r="381" spans="1:14" x14ac:dyDescent="0.2">
      <c r="A381" s="152"/>
      <c r="B381" s="153"/>
      <c r="C381" s="157"/>
      <c r="D381" s="157"/>
      <c r="E381" s="158"/>
      <c r="F381" s="159"/>
      <c r="G381" s="136" t="str">
        <f>DECOMPTE[[#This Row],[controle_1]]</f>
        <v>-</v>
      </c>
      <c r="H3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1" s="134">
        <f>IF(DECOMPTE[[#This Row],[controle_1]]="-",DECOMPTE[[#This Row],[Nb jours facturés au patient]]*Part_patient,0)</f>
        <v>0</v>
      </c>
      <c r="J3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1" s="119">
        <f>Décompte!$D$8</f>
        <v>43466</v>
      </c>
      <c r="L381" s="16">
        <f>Décompte!$B$12</f>
        <v>0</v>
      </c>
      <c r="M381" s="16">
        <f>Décompte!$B$18</f>
        <v>0</v>
      </c>
      <c r="N381" s="15" t="str">
        <f>Décompte!$E$11</f>
        <v>INF</v>
      </c>
    </row>
    <row r="382" spans="1:14" x14ac:dyDescent="0.2">
      <c r="A382" s="152"/>
      <c r="B382" s="153"/>
      <c r="C382" s="157"/>
      <c r="D382" s="157"/>
      <c r="E382" s="158"/>
      <c r="F382" s="159"/>
      <c r="G382" s="136" t="str">
        <f>DECOMPTE[[#This Row],[controle_1]]</f>
        <v>-</v>
      </c>
      <c r="H3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2" s="134">
        <f>IF(DECOMPTE[[#This Row],[controle_1]]="-",DECOMPTE[[#This Row],[Nb jours facturés au patient]]*Part_patient,0)</f>
        <v>0</v>
      </c>
      <c r="J3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2" s="119">
        <f>Décompte!$D$8</f>
        <v>43466</v>
      </c>
      <c r="L382" s="16">
        <f>Décompte!$B$12</f>
        <v>0</v>
      </c>
      <c r="M382" s="16">
        <f>Décompte!$B$18</f>
        <v>0</v>
      </c>
      <c r="N382" s="15" t="str">
        <f>Décompte!$E$11</f>
        <v>INF</v>
      </c>
    </row>
    <row r="383" spans="1:14" x14ac:dyDescent="0.2">
      <c r="A383" s="152"/>
      <c r="B383" s="153"/>
      <c r="C383" s="157"/>
      <c r="D383" s="157"/>
      <c r="E383" s="158"/>
      <c r="F383" s="159"/>
      <c r="G383" s="136" t="str">
        <f>DECOMPTE[[#This Row],[controle_1]]</f>
        <v>-</v>
      </c>
      <c r="H3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3" s="134">
        <f>IF(DECOMPTE[[#This Row],[controle_1]]="-",DECOMPTE[[#This Row],[Nb jours facturés au patient]]*Part_patient,0)</f>
        <v>0</v>
      </c>
      <c r="J3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3" s="119">
        <f>Décompte!$D$8</f>
        <v>43466</v>
      </c>
      <c r="L383" s="16">
        <f>Décompte!$B$12</f>
        <v>0</v>
      </c>
      <c r="M383" s="16">
        <f>Décompte!$B$18</f>
        <v>0</v>
      </c>
      <c r="N383" s="15" t="str">
        <f>Décompte!$E$11</f>
        <v>INF</v>
      </c>
    </row>
    <row r="384" spans="1:14" x14ac:dyDescent="0.2">
      <c r="A384" s="152"/>
      <c r="B384" s="153"/>
      <c r="C384" s="157"/>
      <c r="D384" s="157"/>
      <c r="E384" s="158"/>
      <c r="F384" s="159"/>
      <c r="G384" s="136" t="str">
        <f>DECOMPTE[[#This Row],[controle_1]]</f>
        <v>-</v>
      </c>
      <c r="H3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4" s="134">
        <f>IF(DECOMPTE[[#This Row],[controle_1]]="-",DECOMPTE[[#This Row],[Nb jours facturés au patient]]*Part_patient,0)</f>
        <v>0</v>
      </c>
      <c r="J3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4" s="119">
        <f>Décompte!$D$8</f>
        <v>43466</v>
      </c>
      <c r="L384" s="16">
        <f>Décompte!$B$12</f>
        <v>0</v>
      </c>
      <c r="M384" s="16">
        <f>Décompte!$B$18</f>
        <v>0</v>
      </c>
      <c r="N384" s="15" t="str">
        <f>Décompte!$E$11</f>
        <v>INF</v>
      </c>
    </row>
    <row r="385" spans="1:14" x14ac:dyDescent="0.2">
      <c r="A385" s="152"/>
      <c r="B385" s="153"/>
      <c r="C385" s="157"/>
      <c r="D385" s="157"/>
      <c r="E385" s="158"/>
      <c r="F385" s="159"/>
      <c r="G385" s="136" t="str">
        <f>DECOMPTE[[#This Row],[controle_1]]</f>
        <v>-</v>
      </c>
      <c r="H3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5" s="134">
        <f>IF(DECOMPTE[[#This Row],[controle_1]]="-",DECOMPTE[[#This Row],[Nb jours facturés au patient]]*Part_patient,0)</f>
        <v>0</v>
      </c>
      <c r="J3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5" s="119">
        <f>Décompte!$D$8</f>
        <v>43466</v>
      </c>
      <c r="L385" s="16">
        <f>Décompte!$B$12</f>
        <v>0</v>
      </c>
      <c r="M385" s="16">
        <f>Décompte!$B$18</f>
        <v>0</v>
      </c>
      <c r="N385" s="15" t="str">
        <f>Décompte!$E$11</f>
        <v>INF</v>
      </c>
    </row>
    <row r="386" spans="1:14" x14ac:dyDescent="0.2">
      <c r="A386" s="152"/>
      <c r="B386" s="153"/>
      <c r="C386" s="157"/>
      <c r="D386" s="157"/>
      <c r="E386" s="158"/>
      <c r="F386" s="159"/>
      <c r="G386" s="136" t="str">
        <f>DECOMPTE[[#This Row],[controle_1]]</f>
        <v>-</v>
      </c>
      <c r="H3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6" s="134">
        <f>IF(DECOMPTE[[#This Row],[controle_1]]="-",DECOMPTE[[#This Row],[Nb jours facturés au patient]]*Part_patient,0)</f>
        <v>0</v>
      </c>
      <c r="J3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6" s="119">
        <f>Décompte!$D$8</f>
        <v>43466</v>
      </c>
      <c r="L386" s="16">
        <f>Décompte!$B$12</f>
        <v>0</v>
      </c>
      <c r="M386" s="16">
        <f>Décompte!$B$18</f>
        <v>0</v>
      </c>
      <c r="N386" s="15" t="str">
        <f>Décompte!$E$11</f>
        <v>INF</v>
      </c>
    </row>
    <row r="387" spans="1:14" x14ac:dyDescent="0.2">
      <c r="A387" s="152"/>
      <c r="B387" s="153"/>
      <c r="C387" s="157"/>
      <c r="D387" s="157"/>
      <c r="E387" s="158"/>
      <c r="F387" s="159"/>
      <c r="G387" s="136" t="str">
        <f>DECOMPTE[[#This Row],[controle_1]]</f>
        <v>-</v>
      </c>
      <c r="H3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7" s="134">
        <f>IF(DECOMPTE[[#This Row],[controle_1]]="-",DECOMPTE[[#This Row],[Nb jours facturés au patient]]*Part_patient,0)</f>
        <v>0</v>
      </c>
      <c r="J3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7" s="119">
        <f>Décompte!$D$8</f>
        <v>43466</v>
      </c>
      <c r="L387" s="16">
        <f>Décompte!$B$12</f>
        <v>0</v>
      </c>
      <c r="M387" s="16">
        <f>Décompte!$B$18</f>
        <v>0</v>
      </c>
      <c r="N387" s="15" t="str">
        <f>Décompte!$E$11</f>
        <v>INF</v>
      </c>
    </row>
    <row r="388" spans="1:14" x14ac:dyDescent="0.2">
      <c r="A388" s="152"/>
      <c r="B388" s="153"/>
      <c r="C388" s="157"/>
      <c r="D388" s="157"/>
      <c r="E388" s="158"/>
      <c r="F388" s="159"/>
      <c r="G388" s="136" t="str">
        <f>DECOMPTE[[#This Row],[controle_1]]</f>
        <v>-</v>
      </c>
      <c r="H3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8" s="134">
        <f>IF(DECOMPTE[[#This Row],[controle_1]]="-",DECOMPTE[[#This Row],[Nb jours facturés au patient]]*Part_patient,0)</f>
        <v>0</v>
      </c>
      <c r="J3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8" s="119">
        <f>Décompte!$D$8</f>
        <v>43466</v>
      </c>
      <c r="L388" s="16">
        <f>Décompte!$B$12</f>
        <v>0</v>
      </c>
      <c r="M388" s="16">
        <f>Décompte!$B$18</f>
        <v>0</v>
      </c>
      <c r="N388" s="15" t="str">
        <f>Décompte!$E$11</f>
        <v>INF</v>
      </c>
    </row>
    <row r="389" spans="1:14" x14ac:dyDescent="0.2">
      <c r="A389" s="152"/>
      <c r="B389" s="153"/>
      <c r="C389" s="157"/>
      <c r="D389" s="157"/>
      <c r="E389" s="158"/>
      <c r="F389" s="159"/>
      <c r="G389" s="136" t="str">
        <f>DECOMPTE[[#This Row],[controle_1]]</f>
        <v>-</v>
      </c>
      <c r="H3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89" s="134">
        <f>IF(DECOMPTE[[#This Row],[controle_1]]="-",DECOMPTE[[#This Row],[Nb jours facturés au patient]]*Part_patient,0)</f>
        <v>0</v>
      </c>
      <c r="J3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89" s="119">
        <f>Décompte!$D$8</f>
        <v>43466</v>
      </c>
      <c r="L389" s="16">
        <f>Décompte!$B$12</f>
        <v>0</v>
      </c>
      <c r="M389" s="16">
        <f>Décompte!$B$18</f>
        <v>0</v>
      </c>
      <c r="N389" s="15" t="str">
        <f>Décompte!$E$11</f>
        <v>INF</v>
      </c>
    </row>
    <row r="390" spans="1:14" x14ac:dyDescent="0.2">
      <c r="A390" s="152"/>
      <c r="B390" s="153"/>
      <c r="C390" s="157"/>
      <c r="D390" s="157"/>
      <c r="E390" s="158"/>
      <c r="F390" s="159"/>
      <c r="G390" s="136" t="str">
        <f>DECOMPTE[[#This Row],[controle_1]]</f>
        <v>-</v>
      </c>
      <c r="H3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0" s="134">
        <f>IF(DECOMPTE[[#This Row],[controle_1]]="-",DECOMPTE[[#This Row],[Nb jours facturés au patient]]*Part_patient,0)</f>
        <v>0</v>
      </c>
      <c r="J3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0" s="119">
        <f>Décompte!$D$8</f>
        <v>43466</v>
      </c>
      <c r="L390" s="16">
        <f>Décompte!$B$12</f>
        <v>0</v>
      </c>
      <c r="M390" s="16">
        <f>Décompte!$B$18</f>
        <v>0</v>
      </c>
      <c r="N390" s="15" t="str">
        <f>Décompte!$E$11</f>
        <v>INF</v>
      </c>
    </row>
    <row r="391" spans="1:14" x14ac:dyDescent="0.2">
      <c r="A391" s="152"/>
      <c r="B391" s="153"/>
      <c r="C391" s="157"/>
      <c r="D391" s="157"/>
      <c r="E391" s="158"/>
      <c r="F391" s="159"/>
      <c r="G391" s="136" t="str">
        <f>DECOMPTE[[#This Row],[controle_1]]</f>
        <v>-</v>
      </c>
      <c r="H3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1" s="134">
        <f>IF(DECOMPTE[[#This Row],[controle_1]]="-",DECOMPTE[[#This Row],[Nb jours facturés au patient]]*Part_patient,0)</f>
        <v>0</v>
      </c>
      <c r="J3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1" s="119">
        <f>Décompte!$D$8</f>
        <v>43466</v>
      </c>
      <c r="L391" s="16">
        <f>Décompte!$B$12</f>
        <v>0</v>
      </c>
      <c r="M391" s="16">
        <f>Décompte!$B$18</f>
        <v>0</v>
      </c>
      <c r="N391" s="15" t="str">
        <f>Décompte!$E$11</f>
        <v>INF</v>
      </c>
    </row>
    <row r="392" spans="1:14" x14ac:dyDescent="0.2">
      <c r="A392" s="152"/>
      <c r="B392" s="153"/>
      <c r="C392" s="157"/>
      <c r="D392" s="157"/>
      <c r="E392" s="158"/>
      <c r="F392" s="159"/>
      <c r="G392" s="136" t="str">
        <f>DECOMPTE[[#This Row],[controle_1]]</f>
        <v>-</v>
      </c>
      <c r="H3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2" s="134">
        <f>IF(DECOMPTE[[#This Row],[controle_1]]="-",DECOMPTE[[#This Row],[Nb jours facturés au patient]]*Part_patient,0)</f>
        <v>0</v>
      </c>
      <c r="J3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2" s="119">
        <f>Décompte!$D$8</f>
        <v>43466</v>
      </c>
      <c r="L392" s="16">
        <f>Décompte!$B$12</f>
        <v>0</v>
      </c>
      <c r="M392" s="16">
        <f>Décompte!$B$18</f>
        <v>0</v>
      </c>
      <c r="N392" s="15" t="str">
        <f>Décompte!$E$11</f>
        <v>INF</v>
      </c>
    </row>
    <row r="393" spans="1:14" x14ac:dyDescent="0.2">
      <c r="A393" s="152"/>
      <c r="B393" s="153"/>
      <c r="C393" s="157"/>
      <c r="D393" s="157"/>
      <c r="E393" s="158"/>
      <c r="F393" s="159"/>
      <c r="G393" s="136" t="str">
        <f>DECOMPTE[[#This Row],[controle_1]]</f>
        <v>-</v>
      </c>
      <c r="H3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3" s="134">
        <f>IF(DECOMPTE[[#This Row],[controle_1]]="-",DECOMPTE[[#This Row],[Nb jours facturés au patient]]*Part_patient,0)</f>
        <v>0</v>
      </c>
      <c r="J3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3" s="119">
        <f>Décompte!$D$8</f>
        <v>43466</v>
      </c>
      <c r="L393" s="16">
        <f>Décompte!$B$12</f>
        <v>0</v>
      </c>
      <c r="M393" s="16">
        <f>Décompte!$B$18</f>
        <v>0</v>
      </c>
      <c r="N393" s="15" t="str">
        <f>Décompte!$E$11</f>
        <v>INF</v>
      </c>
    </row>
    <row r="394" spans="1:14" x14ac:dyDescent="0.2">
      <c r="A394" s="152"/>
      <c r="B394" s="153"/>
      <c r="C394" s="157"/>
      <c r="D394" s="157"/>
      <c r="E394" s="158"/>
      <c r="F394" s="159"/>
      <c r="G394" s="136" t="str">
        <f>DECOMPTE[[#This Row],[controle_1]]</f>
        <v>-</v>
      </c>
      <c r="H3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4" s="134">
        <f>IF(DECOMPTE[[#This Row],[controle_1]]="-",DECOMPTE[[#This Row],[Nb jours facturés au patient]]*Part_patient,0)</f>
        <v>0</v>
      </c>
      <c r="J3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4" s="119">
        <f>Décompte!$D$8</f>
        <v>43466</v>
      </c>
      <c r="L394" s="16">
        <f>Décompte!$B$12</f>
        <v>0</v>
      </c>
      <c r="M394" s="16">
        <f>Décompte!$B$18</f>
        <v>0</v>
      </c>
      <c r="N394" s="15" t="str">
        <f>Décompte!$E$11</f>
        <v>INF</v>
      </c>
    </row>
    <row r="395" spans="1:14" x14ac:dyDescent="0.2">
      <c r="A395" s="152"/>
      <c r="B395" s="153"/>
      <c r="C395" s="157"/>
      <c r="D395" s="157"/>
      <c r="E395" s="158"/>
      <c r="F395" s="159"/>
      <c r="G395" s="136" t="str">
        <f>DECOMPTE[[#This Row],[controle_1]]</f>
        <v>-</v>
      </c>
      <c r="H3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5" s="134">
        <f>IF(DECOMPTE[[#This Row],[controle_1]]="-",DECOMPTE[[#This Row],[Nb jours facturés au patient]]*Part_patient,0)</f>
        <v>0</v>
      </c>
      <c r="J3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5" s="119">
        <f>Décompte!$D$8</f>
        <v>43466</v>
      </c>
      <c r="L395" s="16">
        <f>Décompte!$B$12</f>
        <v>0</v>
      </c>
      <c r="M395" s="16">
        <f>Décompte!$B$18</f>
        <v>0</v>
      </c>
      <c r="N395" s="15" t="str">
        <f>Décompte!$E$11</f>
        <v>INF</v>
      </c>
    </row>
    <row r="396" spans="1:14" x14ac:dyDescent="0.2">
      <c r="A396" s="152"/>
      <c r="B396" s="153"/>
      <c r="C396" s="157"/>
      <c r="D396" s="157"/>
      <c r="E396" s="158"/>
      <c r="F396" s="159"/>
      <c r="G396" s="136" t="str">
        <f>DECOMPTE[[#This Row],[controle_1]]</f>
        <v>-</v>
      </c>
      <c r="H3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6" s="134">
        <f>IF(DECOMPTE[[#This Row],[controle_1]]="-",DECOMPTE[[#This Row],[Nb jours facturés au patient]]*Part_patient,0)</f>
        <v>0</v>
      </c>
      <c r="J3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6" s="119">
        <f>Décompte!$D$8</f>
        <v>43466</v>
      </c>
      <c r="L396" s="16">
        <f>Décompte!$B$12</f>
        <v>0</v>
      </c>
      <c r="M396" s="16">
        <f>Décompte!$B$18</f>
        <v>0</v>
      </c>
      <c r="N396" s="15" t="str">
        <f>Décompte!$E$11</f>
        <v>INF</v>
      </c>
    </row>
    <row r="397" spans="1:14" x14ac:dyDescent="0.2">
      <c r="A397" s="152"/>
      <c r="B397" s="153"/>
      <c r="C397" s="157"/>
      <c r="D397" s="157"/>
      <c r="E397" s="158"/>
      <c r="F397" s="159"/>
      <c r="G397" s="136" t="str">
        <f>DECOMPTE[[#This Row],[controle_1]]</f>
        <v>-</v>
      </c>
      <c r="H3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7" s="134">
        <f>IF(DECOMPTE[[#This Row],[controle_1]]="-",DECOMPTE[[#This Row],[Nb jours facturés au patient]]*Part_patient,0)</f>
        <v>0</v>
      </c>
      <c r="J3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7" s="119">
        <f>Décompte!$D$8</f>
        <v>43466</v>
      </c>
      <c r="L397" s="16">
        <f>Décompte!$B$12</f>
        <v>0</v>
      </c>
      <c r="M397" s="16">
        <f>Décompte!$B$18</f>
        <v>0</v>
      </c>
      <c r="N397" s="15" t="str">
        <f>Décompte!$E$11</f>
        <v>INF</v>
      </c>
    </row>
    <row r="398" spans="1:14" x14ac:dyDescent="0.2">
      <c r="A398" s="152"/>
      <c r="B398" s="153"/>
      <c r="C398" s="157"/>
      <c r="D398" s="157"/>
      <c r="E398" s="158"/>
      <c r="F398" s="159"/>
      <c r="G398" s="136" t="str">
        <f>DECOMPTE[[#This Row],[controle_1]]</f>
        <v>-</v>
      </c>
      <c r="H3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8" s="134">
        <f>IF(DECOMPTE[[#This Row],[controle_1]]="-",DECOMPTE[[#This Row],[Nb jours facturés au patient]]*Part_patient,0)</f>
        <v>0</v>
      </c>
      <c r="J3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8" s="119">
        <f>Décompte!$D$8</f>
        <v>43466</v>
      </c>
      <c r="L398" s="16">
        <f>Décompte!$B$12</f>
        <v>0</v>
      </c>
      <c r="M398" s="16">
        <f>Décompte!$B$18</f>
        <v>0</v>
      </c>
      <c r="N398" s="15" t="str">
        <f>Décompte!$E$11</f>
        <v>INF</v>
      </c>
    </row>
    <row r="399" spans="1:14" x14ac:dyDescent="0.2">
      <c r="A399" s="152"/>
      <c r="B399" s="153"/>
      <c r="C399" s="157"/>
      <c r="D399" s="157"/>
      <c r="E399" s="158"/>
      <c r="F399" s="159"/>
      <c r="G399" s="136" t="str">
        <f>DECOMPTE[[#This Row],[controle_1]]</f>
        <v>-</v>
      </c>
      <c r="H3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399" s="134">
        <f>IF(DECOMPTE[[#This Row],[controle_1]]="-",DECOMPTE[[#This Row],[Nb jours facturés au patient]]*Part_patient,0)</f>
        <v>0</v>
      </c>
      <c r="J3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399" s="119">
        <f>Décompte!$D$8</f>
        <v>43466</v>
      </c>
      <c r="L399" s="16">
        <f>Décompte!$B$12</f>
        <v>0</v>
      </c>
      <c r="M399" s="16">
        <f>Décompte!$B$18</f>
        <v>0</v>
      </c>
      <c r="N399" s="15" t="str">
        <f>Décompte!$E$11</f>
        <v>INF</v>
      </c>
    </row>
    <row r="400" spans="1:14" x14ac:dyDescent="0.2">
      <c r="A400" s="152"/>
      <c r="B400" s="153"/>
      <c r="C400" s="157"/>
      <c r="D400" s="157"/>
      <c r="E400" s="158"/>
      <c r="F400" s="159"/>
      <c r="G400" s="136" t="str">
        <f>DECOMPTE[[#This Row],[controle_1]]</f>
        <v>-</v>
      </c>
      <c r="H4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0" s="134">
        <f>IF(DECOMPTE[[#This Row],[controle_1]]="-",DECOMPTE[[#This Row],[Nb jours facturés au patient]]*Part_patient,0)</f>
        <v>0</v>
      </c>
      <c r="J4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0" s="119">
        <f>Décompte!$D$8</f>
        <v>43466</v>
      </c>
      <c r="L400" s="16">
        <f>Décompte!$B$12</f>
        <v>0</v>
      </c>
      <c r="M400" s="16">
        <f>Décompte!$B$18</f>
        <v>0</v>
      </c>
      <c r="N400" s="15" t="str">
        <f>Décompte!$E$11</f>
        <v>INF</v>
      </c>
    </row>
    <row r="401" spans="1:14" x14ac:dyDescent="0.2">
      <c r="A401" s="152"/>
      <c r="B401" s="153"/>
      <c r="C401" s="157"/>
      <c r="D401" s="157"/>
      <c r="E401" s="158"/>
      <c r="F401" s="159"/>
      <c r="G401" s="136" t="str">
        <f>DECOMPTE[[#This Row],[controle_1]]</f>
        <v>-</v>
      </c>
      <c r="H4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1" s="134">
        <f>IF(DECOMPTE[[#This Row],[controle_1]]="-",DECOMPTE[[#This Row],[Nb jours facturés au patient]]*Part_patient,0)</f>
        <v>0</v>
      </c>
      <c r="J4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1" s="119">
        <f>Décompte!$D$8</f>
        <v>43466</v>
      </c>
      <c r="L401" s="16">
        <f>Décompte!$B$12</f>
        <v>0</v>
      </c>
      <c r="M401" s="16">
        <f>Décompte!$B$18</f>
        <v>0</v>
      </c>
      <c r="N401" s="15" t="str">
        <f>Décompte!$E$11</f>
        <v>INF</v>
      </c>
    </row>
    <row r="402" spans="1:14" x14ac:dyDescent="0.2">
      <c r="A402" s="152"/>
      <c r="B402" s="153"/>
      <c r="C402" s="157"/>
      <c r="D402" s="157"/>
      <c r="E402" s="158"/>
      <c r="F402" s="159"/>
      <c r="G402" s="136" t="str">
        <f>DECOMPTE[[#This Row],[controle_1]]</f>
        <v>-</v>
      </c>
      <c r="H4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2" s="134">
        <f>IF(DECOMPTE[[#This Row],[controle_1]]="-",DECOMPTE[[#This Row],[Nb jours facturés au patient]]*Part_patient,0)</f>
        <v>0</v>
      </c>
      <c r="J4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2" s="119">
        <f>Décompte!$D$8</f>
        <v>43466</v>
      </c>
      <c r="L402" s="16">
        <f>Décompte!$B$12</f>
        <v>0</v>
      </c>
      <c r="M402" s="16">
        <f>Décompte!$B$18</f>
        <v>0</v>
      </c>
      <c r="N402" s="15" t="str">
        <f>Décompte!$E$11</f>
        <v>INF</v>
      </c>
    </row>
    <row r="403" spans="1:14" x14ac:dyDescent="0.2">
      <c r="A403" s="152"/>
      <c r="B403" s="153"/>
      <c r="C403" s="157"/>
      <c r="D403" s="157"/>
      <c r="E403" s="158"/>
      <c r="F403" s="159"/>
      <c r="G403" s="136" t="str">
        <f>DECOMPTE[[#This Row],[controle_1]]</f>
        <v>-</v>
      </c>
      <c r="H4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3" s="134">
        <f>IF(DECOMPTE[[#This Row],[controle_1]]="-",DECOMPTE[[#This Row],[Nb jours facturés au patient]]*Part_patient,0)</f>
        <v>0</v>
      </c>
      <c r="J4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3" s="119">
        <f>Décompte!$D$8</f>
        <v>43466</v>
      </c>
      <c r="L403" s="16">
        <f>Décompte!$B$12</f>
        <v>0</v>
      </c>
      <c r="M403" s="16">
        <f>Décompte!$B$18</f>
        <v>0</v>
      </c>
      <c r="N403" s="15" t="str">
        <f>Décompte!$E$11</f>
        <v>INF</v>
      </c>
    </row>
    <row r="404" spans="1:14" x14ac:dyDescent="0.2">
      <c r="A404" s="152"/>
      <c r="B404" s="153"/>
      <c r="C404" s="157"/>
      <c r="D404" s="157"/>
      <c r="E404" s="158"/>
      <c r="F404" s="159"/>
      <c r="G404" s="136" t="str">
        <f>DECOMPTE[[#This Row],[controle_1]]</f>
        <v>-</v>
      </c>
      <c r="H4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4" s="134">
        <f>IF(DECOMPTE[[#This Row],[controle_1]]="-",DECOMPTE[[#This Row],[Nb jours facturés au patient]]*Part_patient,0)</f>
        <v>0</v>
      </c>
      <c r="J4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4" s="119">
        <f>Décompte!$D$8</f>
        <v>43466</v>
      </c>
      <c r="L404" s="16">
        <f>Décompte!$B$12</f>
        <v>0</v>
      </c>
      <c r="M404" s="16">
        <f>Décompte!$B$18</f>
        <v>0</v>
      </c>
      <c r="N404" s="15" t="str">
        <f>Décompte!$E$11</f>
        <v>INF</v>
      </c>
    </row>
    <row r="405" spans="1:14" x14ac:dyDescent="0.2">
      <c r="A405" s="152"/>
      <c r="B405" s="153"/>
      <c r="C405" s="157"/>
      <c r="D405" s="157"/>
      <c r="E405" s="158"/>
      <c r="F405" s="159"/>
      <c r="G405" s="136" t="str">
        <f>DECOMPTE[[#This Row],[controle_1]]</f>
        <v>-</v>
      </c>
      <c r="H4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5" s="134">
        <f>IF(DECOMPTE[[#This Row],[controle_1]]="-",DECOMPTE[[#This Row],[Nb jours facturés au patient]]*Part_patient,0)</f>
        <v>0</v>
      </c>
      <c r="J4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5" s="119">
        <f>Décompte!$D$8</f>
        <v>43466</v>
      </c>
      <c r="L405" s="16">
        <f>Décompte!$B$12</f>
        <v>0</v>
      </c>
      <c r="M405" s="16">
        <f>Décompte!$B$18</f>
        <v>0</v>
      </c>
      <c r="N405" s="15" t="str">
        <f>Décompte!$E$11</f>
        <v>INF</v>
      </c>
    </row>
    <row r="406" spans="1:14" x14ac:dyDescent="0.2">
      <c r="A406" s="152"/>
      <c r="B406" s="153"/>
      <c r="C406" s="157"/>
      <c r="D406" s="157"/>
      <c r="E406" s="158"/>
      <c r="F406" s="159"/>
      <c r="G406" s="136" t="str">
        <f>DECOMPTE[[#This Row],[controle_1]]</f>
        <v>-</v>
      </c>
      <c r="H4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6" s="134">
        <f>IF(DECOMPTE[[#This Row],[controle_1]]="-",DECOMPTE[[#This Row],[Nb jours facturés au patient]]*Part_patient,0)</f>
        <v>0</v>
      </c>
      <c r="J4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6" s="119">
        <f>Décompte!$D$8</f>
        <v>43466</v>
      </c>
      <c r="L406" s="16">
        <f>Décompte!$B$12</f>
        <v>0</v>
      </c>
      <c r="M406" s="16">
        <f>Décompte!$B$18</f>
        <v>0</v>
      </c>
      <c r="N406" s="15" t="str">
        <f>Décompte!$E$11</f>
        <v>INF</v>
      </c>
    </row>
    <row r="407" spans="1:14" x14ac:dyDescent="0.2">
      <c r="A407" s="152"/>
      <c r="B407" s="153"/>
      <c r="C407" s="157"/>
      <c r="D407" s="157"/>
      <c r="E407" s="158"/>
      <c r="F407" s="159"/>
      <c r="G407" s="136" t="str">
        <f>DECOMPTE[[#This Row],[controle_1]]</f>
        <v>-</v>
      </c>
      <c r="H4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7" s="134">
        <f>IF(DECOMPTE[[#This Row],[controle_1]]="-",DECOMPTE[[#This Row],[Nb jours facturés au patient]]*Part_patient,0)</f>
        <v>0</v>
      </c>
      <c r="J4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7" s="119">
        <f>Décompte!$D$8</f>
        <v>43466</v>
      </c>
      <c r="L407" s="16">
        <f>Décompte!$B$12</f>
        <v>0</v>
      </c>
      <c r="M407" s="16">
        <f>Décompte!$B$18</f>
        <v>0</v>
      </c>
      <c r="N407" s="15" t="str">
        <f>Décompte!$E$11</f>
        <v>INF</v>
      </c>
    </row>
    <row r="408" spans="1:14" x14ac:dyDescent="0.2">
      <c r="A408" s="152"/>
      <c r="B408" s="153"/>
      <c r="C408" s="157"/>
      <c r="D408" s="157"/>
      <c r="E408" s="158"/>
      <c r="F408" s="159"/>
      <c r="G408" s="136" t="str">
        <f>DECOMPTE[[#This Row],[controle_1]]</f>
        <v>-</v>
      </c>
      <c r="H4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8" s="134">
        <f>IF(DECOMPTE[[#This Row],[controle_1]]="-",DECOMPTE[[#This Row],[Nb jours facturés au patient]]*Part_patient,0)</f>
        <v>0</v>
      </c>
      <c r="J4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8" s="119">
        <f>Décompte!$D$8</f>
        <v>43466</v>
      </c>
      <c r="L408" s="16">
        <f>Décompte!$B$12</f>
        <v>0</v>
      </c>
      <c r="M408" s="16">
        <f>Décompte!$B$18</f>
        <v>0</v>
      </c>
      <c r="N408" s="15" t="str">
        <f>Décompte!$E$11</f>
        <v>INF</v>
      </c>
    </row>
    <row r="409" spans="1:14" x14ac:dyDescent="0.2">
      <c r="A409" s="152"/>
      <c r="B409" s="153"/>
      <c r="C409" s="157"/>
      <c r="D409" s="157"/>
      <c r="E409" s="158"/>
      <c r="F409" s="159"/>
      <c r="G409" s="136" t="str">
        <f>DECOMPTE[[#This Row],[controle_1]]</f>
        <v>-</v>
      </c>
      <c r="H4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09" s="134">
        <f>IF(DECOMPTE[[#This Row],[controle_1]]="-",DECOMPTE[[#This Row],[Nb jours facturés au patient]]*Part_patient,0)</f>
        <v>0</v>
      </c>
      <c r="J4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09" s="119">
        <f>Décompte!$D$8</f>
        <v>43466</v>
      </c>
      <c r="L409" s="16">
        <f>Décompte!$B$12</f>
        <v>0</v>
      </c>
      <c r="M409" s="16">
        <f>Décompte!$B$18</f>
        <v>0</v>
      </c>
      <c r="N409" s="15" t="str">
        <f>Décompte!$E$11</f>
        <v>INF</v>
      </c>
    </row>
    <row r="410" spans="1:14" x14ac:dyDescent="0.2">
      <c r="A410" s="152"/>
      <c r="B410" s="153"/>
      <c r="C410" s="157"/>
      <c r="D410" s="157"/>
      <c r="E410" s="158"/>
      <c r="F410" s="159"/>
      <c r="G410" s="136" t="str">
        <f>DECOMPTE[[#This Row],[controle_1]]</f>
        <v>-</v>
      </c>
      <c r="H4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0" s="134">
        <f>IF(DECOMPTE[[#This Row],[controle_1]]="-",DECOMPTE[[#This Row],[Nb jours facturés au patient]]*Part_patient,0)</f>
        <v>0</v>
      </c>
      <c r="J4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0" s="119">
        <f>Décompte!$D$8</f>
        <v>43466</v>
      </c>
      <c r="L410" s="16">
        <f>Décompte!$B$12</f>
        <v>0</v>
      </c>
      <c r="M410" s="16">
        <f>Décompte!$B$18</f>
        <v>0</v>
      </c>
      <c r="N410" s="15" t="str">
        <f>Décompte!$E$11</f>
        <v>INF</v>
      </c>
    </row>
    <row r="411" spans="1:14" x14ac:dyDescent="0.2">
      <c r="A411" s="152"/>
      <c r="B411" s="153"/>
      <c r="C411" s="157"/>
      <c r="D411" s="157"/>
      <c r="E411" s="158"/>
      <c r="F411" s="159"/>
      <c r="G411" s="136" t="str">
        <f>DECOMPTE[[#This Row],[controle_1]]</f>
        <v>-</v>
      </c>
      <c r="H4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1" s="134">
        <f>IF(DECOMPTE[[#This Row],[controle_1]]="-",DECOMPTE[[#This Row],[Nb jours facturés au patient]]*Part_patient,0)</f>
        <v>0</v>
      </c>
      <c r="J4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1" s="119">
        <f>Décompte!$D$8</f>
        <v>43466</v>
      </c>
      <c r="L411" s="16">
        <f>Décompte!$B$12</f>
        <v>0</v>
      </c>
      <c r="M411" s="16">
        <f>Décompte!$B$18</f>
        <v>0</v>
      </c>
      <c r="N411" s="15" t="str">
        <f>Décompte!$E$11</f>
        <v>INF</v>
      </c>
    </row>
    <row r="412" spans="1:14" x14ac:dyDescent="0.2">
      <c r="A412" s="152"/>
      <c r="B412" s="153"/>
      <c r="C412" s="157"/>
      <c r="D412" s="157"/>
      <c r="E412" s="158"/>
      <c r="F412" s="159"/>
      <c r="G412" s="136" t="str">
        <f>DECOMPTE[[#This Row],[controle_1]]</f>
        <v>-</v>
      </c>
      <c r="H4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2" s="134">
        <f>IF(DECOMPTE[[#This Row],[controle_1]]="-",DECOMPTE[[#This Row],[Nb jours facturés au patient]]*Part_patient,0)</f>
        <v>0</v>
      </c>
      <c r="J4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2" s="119">
        <f>Décompte!$D$8</f>
        <v>43466</v>
      </c>
      <c r="L412" s="16">
        <f>Décompte!$B$12</f>
        <v>0</v>
      </c>
      <c r="M412" s="16">
        <f>Décompte!$B$18</f>
        <v>0</v>
      </c>
      <c r="N412" s="15" t="str">
        <f>Décompte!$E$11</f>
        <v>INF</v>
      </c>
    </row>
    <row r="413" spans="1:14" x14ac:dyDescent="0.2">
      <c r="A413" s="152"/>
      <c r="B413" s="153"/>
      <c r="C413" s="157"/>
      <c r="D413" s="157"/>
      <c r="E413" s="158"/>
      <c r="F413" s="159"/>
      <c r="G413" s="136" t="str">
        <f>DECOMPTE[[#This Row],[controle_1]]</f>
        <v>-</v>
      </c>
      <c r="H4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3" s="134">
        <f>IF(DECOMPTE[[#This Row],[controle_1]]="-",DECOMPTE[[#This Row],[Nb jours facturés au patient]]*Part_patient,0)</f>
        <v>0</v>
      </c>
      <c r="J4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3" s="119">
        <f>Décompte!$D$8</f>
        <v>43466</v>
      </c>
      <c r="L413" s="16">
        <f>Décompte!$B$12</f>
        <v>0</v>
      </c>
      <c r="M413" s="16">
        <f>Décompte!$B$18</f>
        <v>0</v>
      </c>
      <c r="N413" s="15" t="str">
        <f>Décompte!$E$11</f>
        <v>INF</v>
      </c>
    </row>
    <row r="414" spans="1:14" x14ac:dyDescent="0.2">
      <c r="A414" s="152"/>
      <c r="B414" s="153"/>
      <c r="C414" s="157"/>
      <c r="D414" s="157"/>
      <c r="E414" s="158"/>
      <c r="F414" s="159"/>
      <c r="G414" s="136" t="str">
        <f>DECOMPTE[[#This Row],[controle_1]]</f>
        <v>-</v>
      </c>
      <c r="H4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4" s="134">
        <f>IF(DECOMPTE[[#This Row],[controle_1]]="-",DECOMPTE[[#This Row],[Nb jours facturés au patient]]*Part_patient,0)</f>
        <v>0</v>
      </c>
      <c r="J4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4" s="119">
        <f>Décompte!$D$8</f>
        <v>43466</v>
      </c>
      <c r="L414" s="16">
        <f>Décompte!$B$12</f>
        <v>0</v>
      </c>
      <c r="M414" s="16">
        <f>Décompte!$B$18</f>
        <v>0</v>
      </c>
      <c r="N414" s="15" t="str">
        <f>Décompte!$E$11</f>
        <v>INF</v>
      </c>
    </row>
    <row r="415" spans="1:14" x14ac:dyDescent="0.2">
      <c r="A415" s="152"/>
      <c r="B415" s="153"/>
      <c r="C415" s="157"/>
      <c r="D415" s="157"/>
      <c r="E415" s="158"/>
      <c r="F415" s="159"/>
      <c r="G415" s="136" t="str">
        <f>DECOMPTE[[#This Row],[controle_1]]</f>
        <v>-</v>
      </c>
      <c r="H4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5" s="134">
        <f>IF(DECOMPTE[[#This Row],[controle_1]]="-",DECOMPTE[[#This Row],[Nb jours facturés au patient]]*Part_patient,0)</f>
        <v>0</v>
      </c>
      <c r="J4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5" s="119">
        <f>Décompte!$D$8</f>
        <v>43466</v>
      </c>
      <c r="L415" s="16">
        <f>Décompte!$B$12</f>
        <v>0</v>
      </c>
      <c r="M415" s="16">
        <f>Décompte!$B$18</f>
        <v>0</v>
      </c>
      <c r="N415" s="15" t="str">
        <f>Décompte!$E$11</f>
        <v>INF</v>
      </c>
    </row>
    <row r="416" spans="1:14" x14ac:dyDescent="0.2">
      <c r="A416" s="152"/>
      <c r="B416" s="153"/>
      <c r="C416" s="157"/>
      <c r="D416" s="157"/>
      <c r="E416" s="158"/>
      <c r="F416" s="159"/>
      <c r="G416" s="136" t="str">
        <f>DECOMPTE[[#This Row],[controle_1]]</f>
        <v>-</v>
      </c>
      <c r="H4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6" s="134">
        <f>IF(DECOMPTE[[#This Row],[controle_1]]="-",DECOMPTE[[#This Row],[Nb jours facturés au patient]]*Part_patient,0)</f>
        <v>0</v>
      </c>
      <c r="J4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6" s="119">
        <f>Décompte!$D$8</f>
        <v>43466</v>
      </c>
      <c r="L416" s="16">
        <f>Décompte!$B$12</f>
        <v>0</v>
      </c>
      <c r="M416" s="16">
        <f>Décompte!$B$18</f>
        <v>0</v>
      </c>
      <c r="N416" s="15" t="str">
        <f>Décompte!$E$11</f>
        <v>INF</v>
      </c>
    </row>
    <row r="417" spans="1:14" x14ac:dyDescent="0.2">
      <c r="A417" s="152"/>
      <c r="B417" s="153"/>
      <c r="C417" s="157"/>
      <c r="D417" s="157"/>
      <c r="E417" s="158"/>
      <c r="F417" s="159"/>
      <c r="G417" s="136" t="str">
        <f>DECOMPTE[[#This Row],[controle_1]]</f>
        <v>-</v>
      </c>
      <c r="H4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7" s="134">
        <f>IF(DECOMPTE[[#This Row],[controle_1]]="-",DECOMPTE[[#This Row],[Nb jours facturés au patient]]*Part_patient,0)</f>
        <v>0</v>
      </c>
      <c r="J4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7" s="119">
        <f>Décompte!$D$8</f>
        <v>43466</v>
      </c>
      <c r="L417" s="16">
        <f>Décompte!$B$12</f>
        <v>0</v>
      </c>
      <c r="M417" s="16">
        <f>Décompte!$B$18</f>
        <v>0</v>
      </c>
      <c r="N417" s="15" t="str">
        <f>Décompte!$E$11</f>
        <v>INF</v>
      </c>
    </row>
    <row r="418" spans="1:14" x14ac:dyDescent="0.2">
      <c r="A418" s="152"/>
      <c r="B418" s="153"/>
      <c r="C418" s="157"/>
      <c r="D418" s="157"/>
      <c r="E418" s="158"/>
      <c r="F418" s="159"/>
      <c r="G418" s="136" t="str">
        <f>DECOMPTE[[#This Row],[controle_1]]</f>
        <v>-</v>
      </c>
      <c r="H4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8" s="134">
        <f>IF(DECOMPTE[[#This Row],[controle_1]]="-",DECOMPTE[[#This Row],[Nb jours facturés au patient]]*Part_patient,0)</f>
        <v>0</v>
      </c>
      <c r="J4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8" s="119">
        <f>Décompte!$D$8</f>
        <v>43466</v>
      </c>
      <c r="L418" s="16">
        <f>Décompte!$B$12</f>
        <v>0</v>
      </c>
      <c r="M418" s="16">
        <f>Décompte!$B$18</f>
        <v>0</v>
      </c>
      <c r="N418" s="15" t="str">
        <f>Décompte!$E$11</f>
        <v>INF</v>
      </c>
    </row>
    <row r="419" spans="1:14" x14ac:dyDescent="0.2">
      <c r="A419" s="152"/>
      <c r="B419" s="153"/>
      <c r="C419" s="157"/>
      <c r="D419" s="157"/>
      <c r="E419" s="158"/>
      <c r="F419" s="159"/>
      <c r="G419" s="136" t="str">
        <f>DECOMPTE[[#This Row],[controle_1]]</f>
        <v>-</v>
      </c>
      <c r="H4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19" s="134">
        <f>IF(DECOMPTE[[#This Row],[controle_1]]="-",DECOMPTE[[#This Row],[Nb jours facturés au patient]]*Part_patient,0)</f>
        <v>0</v>
      </c>
      <c r="J4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19" s="119">
        <f>Décompte!$D$8</f>
        <v>43466</v>
      </c>
      <c r="L419" s="16">
        <f>Décompte!$B$12</f>
        <v>0</v>
      </c>
      <c r="M419" s="16">
        <f>Décompte!$B$18</f>
        <v>0</v>
      </c>
      <c r="N419" s="15" t="str">
        <f>Décompte!$E$11</f>
        <v>INF</v>
      </c>
    </row>
    <row r="420" spans="1:14" x14ac:dyDescent="0.2">
      <c r="A420" s="152"/>
      <c r="B420" s="153"/>
      <c r="C420" s="157"/>
      <c r="D420" s="157"/>
      <c r="E420" s="158"/>
      <c r="F420" s="159"/>
      <c r="G420" s="136" t="str">
        <f>DECOMPTE[[#This Row],[controle_1]]</f>
        <v>-</v>
      </c>
      <c r="H4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0" s="134">
        <f>IF(DECOMPTE[[#This Row],[controle_1]]="-",DECOMPTE[[#This Row],[Nb jours facturés au patient]]*Part_patient,0)</f>
        <v>0</v>
      </c>
      <c r="J4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0" s="119">
        <f>Décompte!$D$8</f>
        <v>43466</v>
      </c>
      <c r="L420" s="16">
        <f>Décompte!$B$12</f>
        <v>0</v>
      </c>
      <c r="M420" s="16">
        <f>Décompte!$B$18</f>
        <v>0</v>
      </c>
      <c r="N420" s="15" t="str">
        <f>Décompte!$E$11</f>
        <v>INF</v>
      </c>
    </row>
    <row r="421" spans="1:14" x14ac:dyDescent="0.2">
      <c r="A421" s="152"/>
      <c r="B421" s="153"/>
      <c r="C421" s="157"/>
      <c r="D421" s="157"/>
      <c r="E421" s="158"/>
      <c r="F421" s="159"/>
      <c r="G421" s="136" t="str">
        <f>DECOMPTE[[#This Row],[controle_1]]</f>
        <v>-</v>
      </c>
      <c r="H4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1" s="134">
        <f>IF(DECOMPTE[[#This Row],[controle_1]]="-",DECOMPTE[[#This Row],[Nb jours facturés au patient]]*Part_patient,0)</f>
        <v>0</v>
      </c>
      <c r="J4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1" s="119">
        <f>Décompte!$D$8</f>
        <v>43466</v>
      </c>
      <c r="L421" s="16">
        <f>Décompte!$B$12</f>
        <v>0</v>
      </c>
      <c r="M421" s="16">
        <f>Décompte!$B$18</f>
        <v>0</v>
      </c>
      <c r="N421" s="15" t="str">
        <f>Décompte!$E$11</f>
        <v>INF</v>
      </c>
    </row>
    <row r="422" spans="1:14" x14ac:dyDescent="0.2">
      <c r="A422" s="152"/>
      <c r="B422" s="153"/>
      <c r="C422" s="157"/>
      <c r="D422" s="157"/>
      <c r="E422" s="158"/>
      <c r="F422" s="159"/>
      <c r="G422" s="136" t="str">
        <f>DECOMPTE[[#This Row],[controle_1]]</f>
        <v>-</v>
      </c>
      <c r="H4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2" s="134">
        <f>IF(DECOMPTE[[#This Row],[controle_1]]="-",DECOMPTE[[#This Row],[Nb jours facturés au patient]]*Part_patient,0)</f>
        <v>0</v>
      </c>
      <c r="J4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2" s="119">
        <f>Décompte!$D$8</f>
        <v>43466</v>
      </c>
      <c r="L422" s="16">
        <f>Décompte!$B$12</f>
        <v>0</v>
      </c>
      <c r="M422" s="16">
        <f>Décompte!$B$18</f>
        <v>0</v>
      </c>
      <c r="N422" s="15" t="str">
        <f>Décompte!$E$11</f>
        <v>INF</v>
      </c>
    </row>
    <row r="423" spans="1:14" x14ac:dyDescent="0.2">
      <c r="A423" s="152"/>
      <c r="B423" s="153"/>
      <c r="C423" s="157"/>
      <c r="D423" s="157"/>
      <c r="E423" s="158"/>
      <c r="F423" s="159"/>
      <c r="G423" s="136" t="str">
        <f>DECOMPTE[[#This Row],[controle_1]]</f>
        <v>-</v>
      </c>
      <c r="H4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3" s="134">
        <f>IF(DECOMPTE[[#This Row],[controle_1]]="-",DECOMPTE[[#This Row],[Nb jours facturés au patient]]*Part_patient,0)</f>
        <v>0</v>
      </c>
      <c r="J4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3" s="119">
        <f>Décompte!$D$8</f>
        <v>43466</v>
      </c>
      <c r="L423" s="16">
        <f>Décompte!$B$12</f>
        <v>0</v>
      </c>
      <c r="M423" s="16">
        <f>Décompte!$B$18</f>
        <v>0</v>
      </c>
      <c r="N423" s="15" t="str">
        <f>Décompte!$E$11</f>
        <v>INF</v>
      </c>
    </row>
    <row r="424" spans="1:14" x14ac:dyDescent="0.2">
      <c r="A424" s="152"/>
      <c r="B424" s="153"/>
      <c r="C424" s="157"/>
      <c r="D424" s="157"/>
      <c r="E424" s="158"/>
      <c r="F424" s="159"/>
      <c r="G424" s="136" t="str">
        <f>DECOMPTE[[#This Row],[controle_1]]</f>
        <v>-</v>
      </c>
      <c r="H4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4" s="134">
        <f>IF(DECOMPTE[[#This Row],[controle_1]]="-",DECOMPTE[[#This Row],[Nb jours facturés au patient]]*Part_patient,0)</f>
        <v>0</v>
      </c>
      <c r="J4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4" s="119">
        <f>Décompte!$D$8</f>
        <v>43466</v>
      </c>
      <c r="L424" s="16">
        <f>Décompte!$B$12</f>
        <v>0</v>
      </c>
      <c r="M424" s="16">
        <f>Décompte!$B$18</f>
        <v>0</v>
      </c>
      <c r="N424" s="15" t="str">
        <f>Décompte!$E$11</f>
        <v>INF</v>
      </c>
    </row>
    <row r="425" spans="1:14" x14ac:dyDescent="0.2">
      <c r="A425" s="152"/>
      <c r="B425" s="153"/>
      <c r="C425" s="157"/>
      <c r="D425" s="157"/>
      <c r="E425" s="158"/>
      <c r="F425" s="159"/>
      <c r="G425" s="136" t="str">
        <f>DECOMPTE[[#This Row],[controle_1]]</f>
        <v>-</v>
      </c>
      <c r="H4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5" s="134">
        <f>IF(DECOMPTE[[#This Row],[controle_1]]="-",DECOMPTE[[#This Row],[Nb jours facturés au patient]]*Part_patient,0)</f>
        <v>0</v>
      </c>
      <c r="J4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5" s="119">
        <f>Décompte!$D$8</f>
        <v>43466</v>
      </c>
      <c r="L425" s="16">
        <f>Décompte!$B$12</f>
        <v>0</v>
      </c>
      <c r="M425" s="16">
        <f>Décompte!$B$18</f>
        <v>0</v>
      </c>
      <c r="N425" s="15" t="str">
        <f>Décompte!$E$11</f>
        <v>INF</v>
      </c>
    </row>
    <row r="426" spans="1:14" x14ac:dyDescent="0.2">
      <c r="A426" s="152"/>
      <c r="B426" s="153"/>
      <c r="C426" s="157"/>
      <c r="D426" s="157"/>
      <c r="E426" s="158"/>
      <c r="F426" s="159"/>
      <c r="G426" s="136" t="str">
        <f>DECOMPTE[[#This Row],[controle_1]]</f>
        <v>-</v>
      </c>
      <c r="H4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6" s="134">
        <f>IF(DECOMPTE[[#This Row],[controle_1]]="-",DECOMPTE[[#This Row],[Nb jours facturés au patient]]*Part_patient,0)</f>
        <v>0</v>
      </c>
      <c r="J4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6" s="119">
        <f>Décompte!$D$8</f>
        <v>43466</v>
      </c>
      <c r="L426" s="16">
        <f>Décompte!$B$12</f>
        <v>0</v>
      </c>
      <c r="M426" s="16">
        <f>Décompte!$B$18</f>
        <v>0</v>
      </c>
      <c r="N426" s="15" t="str">
        <f>Décompte!$E$11</f>
        <v>INF</v>
      </c>
    </row>
    <row r="427" spans="1:14" x14ac:dyDescent="0.2">
      <c r="A427" s="152"/>
      <c r="B427" s="153"/>
      <c r="C427" s="157"/>
      <c r="D427" s="157"/>
      <c r="E427" s="158"/>
      <c r="F427" s="159"/>
      <c r="G427" s="136" t="str">
        <f>DECOMPTE[[#This Row],[controle_1]]</f>
        <v>-</v>
      </c>
      <c r="H4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7" s="134">
        <f>IF(DECOMPTE[[#This Row],[controle_1]]="-",DECOMPTE[[#This Row],[Nb jours facturés au patient]]*Part_patient,0)</f>
        <v>0</v>
      </c>
      <c r="J4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7" s="119">
        <f>Décompte!$D$8</f>
        <v>43466</v>
      </c>
      <c r="L427" s="16">
        <f>Décompte!$B$12</f>
        <v>0</v>
      </c>
      <c r="M427" s="16">
        <f>Décompte!$B$18</f>
        <v>0</v>
      </c>
      <c r="N427" s="15" t="str">
        <f>Décompte!$E$11</f>
        <v>INF</v>
      </c>
    </row>
    <row r="428" spans="1:14" x14ac:dyDescent="0.2">
      <c r="A428" s="152"/>
      <c r="B428" s="153"/>
      <c r="C428" s="157"/>
      <c r="D428" s="157"/>
      <c r="E428" s="158"/>
      <c r="F428" s="159"/>
      <c r="G428" s="136" t="str">
        <f>DECOMPTE[[#This Row],[controle_1]]</f>
        <v>-</v>
      </c>
      <c r="H4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8" s="134">
        <f>IF(DECOMPTE[[#This Row],[controle_1]]="-",DECOMPTE[[#This Row],[Nb jours facturés au patient]]*Part_patient,0)</f>
        <v>0</v>
      </c>
      <c r="J4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8" s="119">
        <f>Décompte!$D$8</f>
        <v>43466</v>
      </c>
      <c r="L428" s="16">
        <f>Décompte!$B$12</f>
        <v>0</v>
      </c>
      <c r="M428" s="16">
        <f>Décompte!$B$18</f>
        <v>0</v>
      </c>
      <c r="N428" s="15" t="str">
        <f>Décompte!$E$11</f>
        <v>INF</v>
      </c>
    </row>
    <row r="429" spans="1:14" x14ac:dyDescent="0.2">
      <c r="A429" s="152"/>
      <c r="B429" s="153"/>
      <c r="C429" s="157"/>
      <c r="D429" s="157"/>
      <c r="E429" s="158"/>
      <c r="F429" s="159"/>
      <c r="G429" s="136" t="str">
        <f>DECOMPTE[[#This Row],[controle_1]]</f>
        <v>-</v>
      </c>
      <c r="H4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29" s="134">
        <f>IF(DECOMPTE[[#This Row],[controle_1]]="-",DECOMPTE[[#This Row],[Nb jours facturés au patient]]*Part_patient,0)</f>
        <v>0</v>
      </c>
      <c r="J4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29" s="119">
        <f>Décompte!$D$8</f>
        <v>43466</v>
      </c>
      <c r="L429" s="16">
        <f>Décompte!$B$12</f>
        <v>0</v>
      </c>
      <c r="M429" s="16">
        <f>Décompte!$B$18</f>
        <v>0</v>
      </c>
      <c r="N429" s="15" t="str">
        <f>Décompte!$E$11</f>
        <v>INF</v>
      </c>
    </row>
    <row r="430" spans="1:14" x14ac:dyDescent="0.2">
      <c r="A430" s="152"/>
      <c r="B430" s="153"/>
      <c r="C430" s="157"/>
      <c r="D430" s="157"/>
      <c r="E430" s="158"/>
      <c r="F430" s="159"/>
      <c r="G430" s="136" t="str">
        <f>DECOMPTE[[#This Row],[controle_1]]</f>
        <v>-</v>
      </c>
      <c r="H4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0" s="134">
        <f>IF(DECOMPTE[[#This Row],[controle_1]]="-",DECOMPTE[[#This Row],[Nb jours facturés au patient]]*Part_patient,0)</f>
        <v>0</v>
      </c>
      <c r="J4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0" s="119">
        <f>Décompte!$D$8</f>
        <v>43466</v>
      </c>
      <c r="L430" s="16">
        <f>Décompte!$B$12</f>
        <v>0</v>
      </c>
      <c r="M430" s="16">
        <f>Décompte!$B$18</f>
        <v>0</v>
      </c>
      <c r="N430" s="15" t="str">
        <f>Décompte!$E$11</f>
        <v>INF</v>
      </c>
    </row>
    <row r="431" spans="1:14" x14ac:dyDescent="0.2">
      <c r="A431" s="152"/>
      <c r="B431" s="153"/>
      <c r="C431" s="157"/>
      <c r="D431" s="157"/>
      <c r="E431" s="158"/>
      <c r="F431" s="159"/>
      <c r="G431" s="136" t="str">
        <f>DECOMPTE[[#This Row],[controle_1]]</f>
        <v>-</v>
      </c>
      <c r="H4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1" s="134">
        <f>IF(DECOMPTE[[#This Row],[controle_1]]="-",DECOMPTE[[#This Row],[Nb jours facturés au patient]]*Part_patient,0)</f>
        <v>0</v>
      </c>
      <c r="J4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1" s="119">
        <f>Décompte!$D$8</f>
        <v>43466</v>
      </c>
      <c r="L431" s="16">
        <f>Décompte!$B$12</f>
        <v>0</v>
      </c>
      <c r="M431" s="16">
        <f>Décompte!$B$18</f>
        <v>0</v>
      </c>
      <c r="N431" s="15" t="str">
        <f>Décompte!$E$11</f>
        <v>INF</v>
      </c>
    </row>
    <row r="432" spans="1:14" x14ac:dyDescent="0.2">
      <c r="A432" s="152"/>
      <c r="B432" s="153"/>
      <c r="C432" s="157"/>
      <c r="D432" s="157"/>
      <c r="E432" s="158"/>
      <c r="F432" s="159"/>
      <c r="G432" s="136" t="str">
        <f>DECOMPTE[[#This Row],[controle_1]]</f>
        <v>-</v>
      </c>
      <c r="H4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2" s="134">
        <f>IF(DECOMPTE[[#This Row],[controle_1]]="-",DECOMPTE[[#This Row],[Nb jours facturés au patient]]*Part_patient,0)</f>
        <v>0</v>
      </c>
      <c r="J4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2" s="119">
        <f>Décompte!$D$8</f>
        <v>43466</v>
      </c>
      <c r="L432" s="16">
        <f>Décompte!$B$12</f>
        <v>0</v>
      </c>
      <c r="M432" s="16">
        <f>Décompte!$B$18</f>
        <v>0</v>
      </c>
      <c r="N432" s="15" t="str">
        <f>Décompte!$E$11</f>
        <v>INF</v>
      </c>
    </row>
    <row r="433" spans="1:14" x14ac:dyDescent="0.2">
      <c r="A433" s="152"/>
      <c r="B433" s="153"/>
      <c r="C433" s="157"/>
      <c r="D433" s="157"/>
      <c r="E433" s="158"/>
      <c r="F433" s="159"/>
      <c r="G433" s="136" t="str">
        <f>DECOMPTE[[#This Row],[controle_1]]</f>
        <v>-</v>
      </c>
      <c r="H4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3" s="134">
        <f>IF(DECOMPTE[[#This Row],[controle_1]]="-",DECOMPTE[[#This Row],[Nb jours facturés au patient]]*Part_patient,0)</f>
        <v>0</v>
      </c>
      <c r="J4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3" s="119">
        <f>Décompte!$D$8</f>
        <v>43466</v>
      </c>
      <c r="L433" s="16">
        <f>Décompte!$B$12</f>
        <v>0</v>
      </c>
      <c r="M433" s="16">
        <f>Décompte!$B$18</f>
        <v>0</v>
      </c>
      <c r="N433" s="15" t="str">
        <f>Décompte!$E$11</f>
        <v>INF</v>
      </c>
    </row>
    <row r="434" spans="1:14" x14ac:dyDescent="0.2">
      <c r="A434" s="152"/>
      <c r="B434" s="153"/>
      <c r="C434" s="157"/>
      <c r="D434" s="157"/>
      <c r="E434" s="158"/>
      <c r="F434" s="159"/>
      <c r="G434" s="136" t="str">
        <f>DECOMPTE[[#This Row],[controle_1]]</f>
        <v>-</v>
      </c>
      <c r="H4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4" s="134">
        <f>IF(DECOMPTE[[#This Row],[controle_1]]="-",DECOMPTE[[#This Row],[Nb jours facturés au patient]]*Part_patient,0)</f>
        <v>0</v>
      </c>
      <c r="J4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4" s="119">
        <f>Décompte!$D$8</f>
        <v>43466</v>
      </c>
      <c r="L434" s="16">
        <f>Décompte!$B$12</f>
        <v>0</v>
      </c>
      <c r="M434" s="16">
        <f>Décompte!$B$18</f>
        <v>0</v>
      </c>
      <c r="N434" s="15" t="str">
        <f>Décompte!$E$11</f>
        <v>INF</v>
      </c>
    </row>
    <row r="435" spans="1:14" x14ac:dyDescent="0.2">
      <c r="A435" s="152"/>
      <c r="B435" s="153"/>
      <c r="C435" s="157"/>
      <c r="D435" s="157"/>
      <c r="E435" s="158"/>
      <c r="F435" s="159"/>
      <c r="G435" s="136" t="str">
        <f>DECOMPTE[[#This Row],[controle_1]]</f>
        <v>-</v>
      </c>
      <c r="H4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5" s="134">
        <f>IF(DECOMPTE[[#This Row],[controle_1]]="-",DECOMPTE[[#This Row],[Nb jours facturés au patient]]*Part_patient,0)</f>
        <v>0</v>
      </c>
      <c r="J4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5" s="119">
        <f>Décompte!$D$8</f>
        <v>43466</v>
      </c>
      <c r="L435" s="16">
        <f>Décompte!$B$12</f>
        <v>0</v>
      </c>
      <c r="M435" s="16">
        <f>Décompte!$B$18</f>
        <v>0</v>
      </c>
      <c r="N435" s="15" t="str">
        <f>Décompte!$E$11</f>
        <v>INF</v>
      </c>
    </row>
    <row r="436" spans="1:14" x14ac:dyDescent="0.2">
      <c r="A436" s="152"/>
      <c r="B436" s="153"/>
      <c r="C436" s="157"/>
      <c r="D436" s="157"/>
      <c r="E436" s="158"/>
      <c r="F436" s="159"/>
      <c r="G436" s="136" t="str">
        <f>DECOMPTE[[#This Row],[controle_1]]</f>
        <v>-</v>
      </c>
      <c r="H4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6" s="134">
        <f>IF(DECOMPTE[[#This Row],[controle_1]]="-",DECOMPTE[[#This Row],[Nb jours facturés au patient]]*Part_patient,0)</f>
        <v>0</v>
      </c>
      <c r="J4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6" s="119">
        <f>Décompte!$D$8</f>
        <v>43466</v>
      </c>
      <c r="L436" s="16">
        <f>Décompte!$B$12</f>
        <v>0</v>
      </c>
      <c r="M436" s="16">
        <f>Décompte!$B$18</f>
        <v>0</v>
      </c>
      <c r="N436" s="15" t="str">
        <f>Décompte!$E$11</f>
        <v>INF</v>
      </c>
    </row>
    <row r="437" spans="1:14" x14ac:dyDescent="0.2">
      <c r="A437" s="152"/>
      <c r="B437" s="153"/>
      <c r="C437" s="157"/>
      <c r="D437" s="157"/>
      <c r="E437" s="158"/>
      <c r="F437" s="159"/>
      <c r="G437" s="136" t="str">
        <f>DECOMPTE[[#This Row],[controle_1]]</f>
        <v>-</v>
      </c>
      <c r="H4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7" s="134">
        <f>IF(DECOMPTE[[#This Row],[controle_1]]="-",DECOMPTE[[#This Row],[Nb jours facturés au patient]]*Part_patient,0)</f>
        <v>0</v>
      </c>
      <c r="J4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7" s="119">
        <f>Décompte!$D$8</f>
        <v>43466</v>
      </c>
      <c r="L437" s="16">
        <f>Décompte!$B$12</f>
        <v>0</v>
      </c>
      <c r="M437" s="16">
        <f>Décompte!$B$18</f>
        <v>0</v>
      </c>
      <c r="N437" s="15" t="str">
        <f>Décompte!$E$11</f>
        <v>INF</v>
      </c>
    </row>
    <row r="438" spans="1:14" x14ac:dyDescent="0.2">
      <c r="A438" s="152"/>
      <c r="B438" s="153"/>
      <c r="C438" s="157"/>
      <c r="D438" s="157"/>
      <c r="E438" s="158"/>
      <c r="F438" s="159"/>
      <c r="G438" s="136" t="str">
        <f>DECOMPTE[[#This Row],[controle_1]]</f>
        <v>-</v>
      </c>
      <c r="H4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8" s="134">
        <f>IF(DECOMPTE[[#This Row],[controle_1]]="-",DECOMPTE[[#This Row],[Nb jours facturés au patient]]*Part_patient,0)</f>
        <v>0</v>
      </c>
      <c r="J4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8" s="119">
        <f>Décompte!$D$8</f>
        <v>43466</v>
      </c>
      <c r="L438" s="16">
        <f>Décompte!$B$12</f>
        <v>0</v>
      </c>
      <c r="M438" s="16">
        <f>Décompte!$B$18</f>
        <v>0</v>
      </c>
      <c r="N438" s="15" t="str">
        <f>Décompte!$E$11</f>
        <v>INF</v>
      </c>
    </row>
    <row r="439" spans="1:14" x14ac:dyDescent="0.2">
      <c r="A439" s="152"/>
      <c r="B439" s="153"/>
      <c r="C439" s="157"/>
      <c r="D439" s="157"/>
      <c r="E439" s="158"/>
      <c r="F439" s="159"/>
      <c r="G439" s="136" t="str">
        <f>DECOMPTE[[#This Row],[controle_1]]</f>
        <v>-</v>
      </c>
      <c r="H4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39" s="134">
        <f>IF(DECOMPTE[[#This Row],[controle_1]]="-",DECOMPTE[[#This Row],[Nb jours facturés au patient]]*Part_patient,0)</f>
        <v>0</v>
      </c>
      <c r="J4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39" s="119">
        <f>Décompte!$D$8</f>
        <v>43466</v>
      </c>
      <c r="L439" s="16">
        <f>Décompte!$B$12</f>
        <v>0</v>
      </c>
      <c r="M439" s="16">
        <f>Décompte!$B$18</f>
        <v>0</v>
      </c>
      <c r="N439" s="15" t="str">
        <f>Décompte!$E$11</f>
        <v>INF</v>
      </c>
    </row>
    <row r="440" spans="1:14" x14ac:dyDescent="0.2">
      <c r="A440" s="152"/>
      <c r="B440" s="153"/>
      <c r="C440" s="157"/>
      <c r="D440" s="157"/>
      <c r="E440" s="158"/>
      <c r="F440" s="159"/>
      <c r="G440" s="136" t="str">
        <f>DECOMPTE[[#This Row],[controle_1]]</f>
        <v>-</v>
      </c>
      <c r="H4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0" s="134">
        <f>IF(DECOMPTE[[#This Row],[controle_1]]="-",DECOMPTE[[#This Row],[Nb jours facturés au patient]]*Part_patient,0)</f>
        <v>0</v>
      </c>
      <c r="J4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0" s="119">
        <f>Décompte!$D$8</f>
        <v>43466</v>
      </c>
      <c r="L440" s="16">
        <f>Décompte!$B$12</f>
        <v>0</v>
      </c>
      <c r="M440" s="16">
        <f>Décompte!$B$18</f>
        <v>0</v>
      </c>
      <c r="N440" s="15" t="str">
        <f>Décompte!$E$11</f>
        <v>INF</v>
      </c>
    </row>
    <row r="441" spans="1:14" x14ac:dyDescent="0.2">
      <c r="A441" s="152"/>
      <c r="B441" s="153"/>
      <c r="C441" s="157"/>
      <c r="D441" s="157"/>
      <c r="E441" s="158"/>
      <c r="F441" s="159"/>
      <c r="G441" s="136" t="str">
        <f>DECOMPTE[[#This Row],[controle_1]]</f>
        <v>-</v>
      </c>
      <c r="H4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1" s="134">
        <f>IF(DECOMPTE[[#This Row],[controle_1]]="-",DECOMPTE[[#This Row],[Nb jours facturés au patient]]*Part_patient,0)</f>
        <v>0</v>
      </c>
      <c r="J4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1" s="119">
        <f>Décompte!$D$8</f>
        <v>43466</v>
      </c>
      <c r="L441" s="16">
        <f>Décompte!$B$12</f>
        <v>0</v>
      </c>
      <c r="M441" s="16">
        <f>Décompte!$B$18</f>
        <v>0</v>
      </c>
      <c r="N441" s="15" t="str">
        <f>Décompte!$E$11</f>
        <v>INF</v>
      </c>
    </row>
    <row r="442" spans="1:14" x14ac:dyDescent="0.2">
      <c r="A442" s="152"/>
      <c r="B442" s="153"/>
      <c r="C442" s="157"/>
      <c r="D442" s="157"/>
      <c r="E442" s="158"/>
      <c r="F442" s="159"/>
      <c r="G442" s="136" t="str">
        <f>DECOMPTE[[#This Row],[controle_1]]</f>
        <v>-</v>
      </c>
      <c r="H4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2" s="134">
        <f>IF(DECOMPTE[[#This Row],[controle_1]]="-",DECOMPTE[[#This Row],[Nb jours facturés au patient]]*Part_patient,0)</f>
        <v>0</v>
      </c>
      <c r="J4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2" s="119">
        <f>Décompte!$D$8</f>
        <v>43466</v>
      </c>
      <c r="L442" s="16">
        <f>Décompte!$B$12</f>
        <v>0</v>
      </c>
      <c r="M442" s="16">
        <f>Décompte!$B$18</f>
        <v>0</v>
      </c>
      <c r="N442" s="15" t="str">
        <f>Décompte!$E$11</f>
        <v>INF</v>
      </c>
    </row>
    <row r="443" spans="1:14" x14ac:dyDescent="0.2">
      <c r="A443" s="152"/>
      <c r="B443" s="153"/>
      <c r="C443" s="157"/>
      <c r="D443" s="157"/>
      <c r="E443" s="158"/>
      <c r="F443" s="159"/>
      <c r="G443" s="136" t="str">
        <f>DECOMPTE[[#This Row],[controle_1]]</f>
        <v>-</v>
      </c>
      <c r="H4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3" s="134">
        <f>IF(DECOMPTE[[#This Row],[controle_1]]="-",DECOMPTE[[#This Row],[Nb jours facturés au patient]]*Part_patient,0)</f>
        <v>0</v>
      </c>
      <c r="J4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3" s="119">
        <f>Décompte!$D$8</f>
        <v>43466</v>
      </c>
      <c r="L443" s="16">
        <f>Décompte!$B$12</f>
        <v>0</v>
      </c>
      <c r="M443" s="16">
        <f>Décompte!$B$18</f>
        <v>0</v>
      </c>
      <c r="N443" s="15" t="str">
        <f>Décompte!$E$11</f>
        <v>INF</v>
      </c>
    </row>
    <row r="444" spans="1:14" x14ac:dyDescent="0.2">
      <c r="A444" s="152"/>
      <c r="B444" s="153"/>
      <c r="C444" s="157"/>
      <c r="D444" s="157"/>
      <c r="E444" s="158"/>
      <c r="F444" s="159"/>
      <c r="G444" s="136" t="str">
        <f>DECOMPTE[[#This Row],[controle_1]]</f>
        <v>-</v>
      </c>
      <c r="H4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4" s="134">
        <f>IF(DECOMPTE[[#This Row],[controle_1]]="-",DECOMPTE[[#This Row],[Nb jours facturés au patient]]*Part_patient,0)</f>
        <v>0</v>
      </c>
      <c r="J4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4" s="119">
        <f>Décompte!$D$8</f>
        <v>43466</v>
      </c>
      <c r="L444" s="16">
        <f>Décompte!$B$12</f>
        <v>0</v>
      </c>
      <c r="M444" s="16">
        <f>Décompte!$B$18</f>
        <v>0</v>
      </c>
      <c r="N444" s="15" t="str">
        <f>Décompte!$E$11</f>
        <v>INF</v>
      </c>
    </row>
    <row r="445" spans="1:14" x14ac:dyDescent="0.2">
      <c r="A445" s="152"/>
      <c r="B445" s="153"/>
      <c r="C445" s="157"/>
      <c r="D445" s="157"/>
      <c r="E445" s="158"/>
      <c r="F445" s="159"/>
      <c r="G445" s="136" t="str">
        <f>DECOMPTE[[#This Row],[controle_1]]</f>
        <v>-</v>
      </c>
      <c r="H4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5" s="134">
        <f>IF(DECOMPTE[[#This Row],[controle_1]]="-",DECOMPTE[[#This Row],[Nb jours facturés au patient]]*Part_patient,0)</f>
        <v>0</v>
      </c>
      <c r="J4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5" s="119">
        <f>Décompte!$D$8</f>
        <v>43466</v>
      </c>
      <c r="L445" s="16">
        <f>Décompte!$B$12</f>
        <v>0</v>
      </c>
      <c r="M445" s="16">
        <f>Décompte!$B$18</f>
        <v>0</v>
      </c>
      <c r="N445" s="15" t="str">
        <f>Décompte!$E$11</f>
        <v>INF</v>
      </c>
    </row>
    <row r="446" spans="1:14" x14ac:dyDescent="0.2">
      <c r="A446" s="152"/>
      <c r="B446" s="153"/>
      <c r="C446" s="157"/>
      <c r="D446" s="157"/>
      <c r="E446" s="158"/>
      <c r="F446" s="159"/>
      <c r="G446" s="136" t="str">
        <f>DECOMPTE[[#This Row],[controle_1]]</f>
        <v>-</v>
      </c>
      <c r="H4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6" s="134">
        <f>IF(DECOMPTE[[#This Row],[controle_1]]="-",DECOMPTE[[#This Row],[Nb jours facturés au patient]]*Part_patient,0)</f>
        <v>0</v>
      </c>
      <c r="J4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6" s="119">
        <f>Décompte!$D$8</f>
        <v>43466</v>
      </c>
      <c r="L446" s="16">
        <f>Décompte!$B$12</f>
        <v>0</v>
      </c>
      <c r="M446" s="16">
        <f>Décompte!$B$18</f>
        <v>0</v>
      </c>
      <c r="N446" s="15" t="str">
        <f>Décompte!$E$11</f>
        <v>INF</v>
      </c>
    </row>
    <row r="447" spans="1:14" x14ac:dyDescent="0.2">
      <c r="A447" s="152"/>
      <c r="B447" s="153"/>
      <c r="C447" s="157"/>
      <c r="D447" s="157"/>
      <c r="E447" s="158"/>
      <c r="F447" s="159"/>
      <c r="G447" s="136" t="str">
        <f>DECOMPTE[[#This Row],[controle_1]]</f>
        <v>-</v>
      </c>
      <c r="H4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7" s="134">
        <f>IF(DECOMPTE[[#This Row],[controle_1]]="-",DECOMPTE[[#This Row],[Nb jours facturés au patient]]*Part_patient,0)</f>
        <v>0</v>
      </c>
      <c r="J4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7" s="119">
        <f>Décompte!$D$8</f>
        <v>43466</v>
      </c>
      <c r="L447" s="16">
        <f>Décompte!$B$12</f>
        <v>0</v>
      </c>
      <c r="M447" s="16">
        <f>Décompte!$B$18</f>
        <v>0</v>
      </c>
      <c r="N447" s="15" t="str">
        <f>Décompte!$E$11</f>
        <v>INF</v>
      </c>
    </row>
    <row r="448" spans="1:14" x14ac:dyDescent="0.2">
      <c r="A448" s="152"/>
      <c r="B448" s="153"/>
      <c r="C448" s="157"/>
      <c r="D448" s="157"/>
      <c r="E448" s="158"/>
      <c r="F448" s="159"/>
      <c r="G448" s="136" t="str">
        <f>DECOMPTE[[#This Row],[controle_1]]</f>
        <v>-</v>
      </c>
      <c r="H4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8" s="134">
        <f>IF(DECOMPTE[[#This Row],[controle_1]]="-",DECOMPTE[[#This Row],[Nb jours facturés au patient]]*Part_patient,0)</f>
        <v>0</v>
      </c>
      <c r="J4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8" s="119">
        <f>Décompte!$D$8</f>
        <v>43466</v>
      </c>
      <c r="L448" s="16">
        <f>Décompte!$B$12</f>
        <v>0</v>
      </c>
      <c r="M448" s="16">
        <f>Décompte!$B$18</f>
        <v>0</v>
      </c>
      <c r="N448" s="15" t="str">
        <f>Décompte!$E$11</f>
        <v>INF</v>
      </c>
    </row>
    <row r="449" spans="1:14" x14ac:dyDescent="0.2">
      <c r="A449" s="152"/>
      <c r="B449" s="153"/>
      <c r="C449" s="157"/>
      <c r="D449" s="157"/>
      <c r="E449" s="158"/>
      <c r="F449" s="159"/>
      <c r="G449" s="136" t="str">
        <f>DECOMPTE[[#This Row],[controle_1]]</f>
        <v>-</v>
      </c>
      <c r="H4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49" s="134">
        <f>IF(DECOMPTE[[#This Row],[controle_1]]="-",DECOMPTE[[#This Row],[Nb jours facturés au patient]]*Part_patient,0)</f>
        <v>0</v>
      </c>
      <c r="J4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49" s="119">
        <f>Décompte!$D$8</f>
        <v>43466</v>
      </c>
      <c r="L449" s="16">
        <f>Décompte!$B$12</f>
        <v>0</v>
      </c>
      <c r="M449" s="16">
        <f>Décompte!$B$18</f>
        <v>0</v>
      </c>
      <c r="N449" s="15" t="str">
        <f>Décompte!$E$11</f>
        <v>INF</v>
      </c>
    </row>
    <row r="450" spans="1:14" x14ac:dyDescent="0.2">
      <c r="A450" s="152"/>
      <c r="B450" s="153"/>
      <c r="C450" s="157"/>
      <c r="D450" s="157"/>
      <c r="E450" s="158"/>
      <c r="F450" s="159"/>
      <c r="G450" s="136" t="str">
        <f>DECOMPTE[[#This Row],[controle_1]]</f>
        <v>-</v>
      </c>
      <c r="H4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0" s="134">
        <f>IF(DECOMPTE[[#This Row],[controle_1]]="-",DECOMPTE[[#This Row],[Nb jours facturés au patient]]*Part_patient,0)</f>
        <v>0</v>
      </c>
      <c r="J4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0" s="119">
        <f>Décompte!$D$8</f>
        <v>43466</v>
      </c>
      <c r="L450" s="16">
        <f>Décompte!$B$12</f>
        <v>0</v>
      </c>
      <c r="M450" s="16">
        <f>Décompte!$B$18</f>
        <v>0</v>
      </c>
      <c r="N450" s="15" t="str">
        <f>Décompte!$E$11</f>
        <v>INF</v>
      </c>
    </row>
    <row r="451" spans="1:14" x14ac:dyDescent="0.2">
      <c r="A451" s="152"/>
      <c r="B451" s="153"/>
      <c r="C451" s="157"/>
      <c r="D451" s="157"/>
      <c r="E451" s="158"/>
      <c r="F451" s="159"/>
      <c r="G451" s="136" t="str">
        <f>DECOMPTE[[#This Row],[controle_1]]</f>
        <v>-</v>
      </c>
      <c r="H4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1" s="134">
        <f>IF(DECOMPTE[[#This Row],[controle_1]]="-",DECOMPTE[[#This Row],[Nb jours facturés au patient]]*Part_patient,0)</f>
        <v>0</v>
      </c>
      <c r="J4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1" s="119">
        <f>Décompte!$D$8</f>
        <v>43466</v>
      </c>
      <c r="L451" s="16">
        <f>Décompte!$B$12</f>
        <v>0</v>
      </c>
      <c r="M451" s="16">
        <f>Décompte!$B$18</f>
        <v>0</v>
      </c>
      <c r="N451" s="15" t="str">
        <f>Décompte!$E$11</f>
        <v>INF</v>
      </c>
    </row>
    <row r="452" spans="1:14" x14ac:dyDescent="0.2">
      <c r="A452" s="152"/>
      <c r="B452" s="153"/>
      <c r="C452" s="157"/>
      <c r="D452" s="157"/>
      <c r="E452" s="158"/>
      <c r="F452" s="159"/>
      <c r="G452" s="136" t="str">
        <f>DECOMPTE[[#This Row],[controle_1]]</f>
        <v>-</v>
      </c>
      <c r="H4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2" s="134">
        <f>IF(DECOMPTE[[#This Row],[controle_1]]="-",DECOMPTE[[#This Row],[Nb jours facturés au patient]]*Part_patient,0)</f>
        <v>0</v>
      </c>
      <c r="J4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2" s="119">
        <f>Décompte!$D$8</f>
        <v>43466</v>
      </c>
      <c r="L452" s="16">
        <f>Décompte!$B$12</f>
        <v>0</v>
      </c>
      <c r="M452" s="16">
        <f>Décompte!$B$18</f>
        <v>0</v>
      </c>
      <c r="N452" s="15" t="str">
        <f>Décompte!$E$11</f>
        <v>INF</v>
      </c>
    </row>
    <row r="453" spans="1:14" x14ac:dyDescent="0.2">
      <c r="A453" s="152"/>
      <c r="B453" s="153"/>
      <c r="C453" s="157"/>
      <c r="D453" s="157"/>
      <c r="E453" s="158"/>
      <c r="F453" s="159"/>
      <c r="G453" s="136" t="str">
        <f>DECOMPTE[[#This Row],[controle_1]]</f>
        <v>-</v>
      </c>
      <c r="H4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3" s="134">
        <f>IF(DECOMPTE[[#This Row],[controle_1]]="-",DECOMPTE[[#This Row],[Nb jours facturés au patient]]*Part_patient,0)</f>
        <v>0</v>
      </c>
      <c r="J4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3" s="119">
        <f>Décompte!$D$8</f>
        <v>43466</v>
      </c>
      <c r="L453" s="16">
        <f>Décompte!$B$12</f>
        <v>0</v>
      </c>
      <c r="M453" s="16">
        <f>Décompte!$B$18</f>
        <v>0</v>
      </c>
      <c r="N453" s="15" t="str">
        <f>Décompte!$E$11</f>
        <v>INF</v>
      </c>
    </row>
    <row r="454" spans="1:14" x14ac:dyDescent="0.2">
      <c r="A454" s="152"/>
      <c r="B454" s="153"/>
      <c r="C454" s="157"/>
      <c r="D454" s="157"/>
      <c r="E454" s="158"/>
      <c r="F454" s="159"/>
      <c r="G454" s="136" t="str">
        <f>DECOMPTE[[#This Row],[controle_1]]</f>
        <v>-</v>
      </c>
      <c r="H4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4" s="134">
        <f>IF(DECOMPTE[[#This Row],[controle_1]]="-",DECOMPTE[[#This Row],[Nb jours facturés au patient]]*Part_patient,0)</f>
        <v>0</v>
      </c>
      <c r="J4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4" s="119">
        <f>Décompte!$D$8</f>
        <v>43466</v>
      </c>
      <c r="L454" s="16">
        <f>Décompte!$B$12</f>
        <v>0</v>
      </c>
      <c r="M454" s="16">
        <f>Décompte!$B$18</f>
        <v>0</v>
      </c>
      <c r="N454" s="15" t="str">
        <f>Décompte!$E$11</f>
        <v>INF</v>
      </c>
    </row>
    <row r="455" spans="1:14" x14ac:dyDescent="0.2">
      <c r="A455" s="152"/>
      <c r="B455" s="153"/>
      <c r="C455" s="157"/>
      <c r="D455" s="157"/>
      <c r="E455" s="158"/>
      <c r="F455" s="159"/>
      <c r="G455" s="136" t="str">
        <f>DECOMPTE[[#This Row],[controle_1]]</f>
        <v>-</v>
      </c>
      <c r="H4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5" s="134">
        <f>IF(DECOMPTE[[#This Row],[controle_1]]="-",DECOMPTE[[#This Row],[Nb jours facturés au patient]]*Part_patient,0)</f>
        <v>0</v>
      </c>
      <c r="J4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5" s="119">
        <f>Décompte!$D$8</f>
        <v>43466</v>
      </c>
      <c r="L455" s="16">
        <f>Décompte!$B$12</f>
        <v>0</v>
      </c>
      <c r="M455" s="16">
        <f>Décompte!$B$18</f>
        <v>0</v>
      </c>
      <c r="N455" s="15" t="str">
        <f>Décompte!$E$11</f>
        <v>INF</v>
      </c>
    </row>
    <row r="456" spans="1:14" x14ac:dyDescent="0.2">
      <c r="A456" s="152"/>
      <c r="B456" s="153"/>
      <c r="C456" s="157"/>
      <c r="D456" s="157"/>
      <c r="E456" s="158"/>
      <c r="F456" s="159"/>
      <c r="G456" s="136" t="str">
        <f>DECOMPTE[[#This Row],[controle_1]]</f>
        <v>-</v>
      </c>
      <c r="H4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6" s="134">
        <f>IF(DECOMPTE[[#This Row],[controle_1]]="-",DECOMPTE[[#This Row],[Nb jours facturés au patient]]*Part_patient,0)</f>
        <v>0</v>
      </c>
      <c r="J4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6" s="119">
        <f>Décompte!$D$8</f>
        <v>43466</v>
      </c>
      <c r="L456" s="16">
        <f>Décompte!$B$12</f>
        <v>0</v>
      </c>
      <c r="M456" s="16">
        <f>Décompte!$B$18</f>
        <v>0</v>
      </c>
      <c r="N456" s="15" t="str">
        <f>Décompte!$E$11</f>
        <v>INF</v>
      </c>
    </row>
    <row r="457" spans="1:14" x14ac:dyDescent="0.2">
      <c r="A457" s="152"/>
      <c r="B457" s="153"/>
      <c r="C457" s="157"/>
      <c r="D457" s="157"/>
      <c r="E457" s="158"/>
      <c r="F457" s="159"/>
      <c r="G457" s="136" t="str">
        <f>DECOMPTE[[#This Row],[controle_1]]</f>
        <v>-</v>
      </c>
      <c r="H4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7" s="134">
        <f>IF(DECOMPTE[[#This Row],[controle_1]]="-",DECOMPTE[[#This Row],[Nb jours facturés au patient]]*Part_patient,0)</f>
        <v>0</v>
      </c>
      <c r="J4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7" s="119">
        <f>Décompte!$D$8</f>
        <v>43466</v>
      </c>
      <c r="L457" s="16">
        <f>Décompte!$B$12</f>
        <v>0</v>
      </c>
      <c r="M457" s="16">
        <f>Décompte!$B$18</f>
        <v>0</v>
      </c>
      <c r="N457" s="15" t="str">
        <f>Décompte!$E$11</f>
        <v>INF</v>
      </c>
    </row>
    <row r="458" spans="1:14" x14ac:dyDescent="0.2">
      <c r="A458" s="152"/>
      <c r="B458" s="153"/>
      <c r="C458" s="157"/>
      <c r="D458" s="157"/>
      <c r="E458" s="158"/>
      <c r="F458" s="159"/>
      <c r="G458" s="136" t="str">
        <f>DECOMPTE[[#This Row],[controle_1]]</f>
        <v>-</v>
      </c>
      <c r="H4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8" s="134">
        <f>IF(DECOMPTE[[#This Row],[controle_1]]="-",DECOMPTE[[#This Row],[Nb jours facturés au patient]]*Part_patient,0)</f>
        <v>0</v>
      </c>
      <c r="J4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8" s="119">
        <f>Décompte!$D$8</f>
        <v>43466</v>
      </c>
      <c r="L458" s="16">
        <f>Décompte!$B$12</f>
        <v>0</v>
      </c>
      <c r="M458" s="16">
        <f>Décompte!$B$18</f>
        <v>0</v>
      </c>
      <c r="N458" s="15" t="str">
        <f>Décompte!$E$11</f>
        <v>INF</v>
      </c>
    </row>
    <row r="459" spans="1:14" x14ac:dyDescent="0.2">
      <c r="A459" s="152"/>
      <c r="B459" s="153"/>
      <c r="C459" s="157"/>
      <c r="D459" s="157"/>
      <c r="E459" s="158"/>
      <c r="F459" s="159"/>
      <c r="G459" s="136" t="str">
        <f>DECOMPTE[[#This Row],[controle_1]]</f>
        <v>-</v>
      </c>
      <c r="H4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59" s="134">
        <f>IF(DECOMPTE[[#This Row],[controle_1]]="-",DECOMPTE[[#This Row],[Nb jours facturés au patient]]*Part_patient,0)</f>
        <v>0</v>
      </c>
      <c r="J4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59" s="119">
        <f>Décompte!$D$8</f>
        <v>43466</v>
      </c>
      <c r="L459" s="16">
        <f>Décompte!$B$12</f>
        <v>0</v>
      </c>
      <c r="M459" s="16">
        <f>Décompte!$B$18</f>
        <v>0</v>
      </c>
      <c r="N459" s="15" t="str">
        <f>Décompte!$E$11</f>
        <v>INF</v>
      </c>
    </row>
    <row r="460" spans="1:14" x14ac:dyDescent="0.2">
      <c r="A460" s="152"/>
      <c r="B460" s="153"/>
      <c r="C460" s="157"/>
      <c r="D460" s="157"/>
      <c r="E460" s="158"/>
      <c r="F460" s="159"/>
      <c r="G460" s="136" t="str">
        <f>DECOMPTE[[#This Row],[controle_1]]</f>
        <v>-</v>
      </c>
      <c r="H4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0" s="134">
        <f>IF(DECOMPTE[[#This Row],[controle_1]]="-",DECOMPTE[[#This Row],[Nb jours facturés au patient]]*Part_patient,0)</f>
        <v>0</v>
      </c>
      <c r="J4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0" s="119">
        <f>Décompte!$D$8</f>
        <v>43466</v>
      </c>
      <c r="L460" s="16">
        <f>Décompte!$B$12</f>
        <v>0</v>
      </c>
      <c r="M460" s="16">
        <f>Décompte!$B$18</f>
        <v>0</v>
      </c>
      <c r="N460" s="15" t="str">
        <f>Décompte!$E$11</f>
        <v>INF</v>
      </c>
    </row>
    <row r="461" spans="1:14" x14ac:dyDescent="0.2">
      <c r="A461" s="152"/>
      <c r="B461" s="153"/>
      <c r="C461" s="157"/>
      <c r="D461" s="157"/>
      <c r="E461" s="158"/>
      <c r="F461" s="159"/>
      <c r="G461" s="136" t="str">
        <f>DECOMPTE[[#This Row],[controle_1]]</f>
        <v>-</v>
      </c>
      <c r="H4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1" s="134">
        <f>IF(DECOMPTE[[#This Row],[controle_1]]="-",DECOMPTE[[#This Row],[Nb jours facturés au patient]]*Part_patient,0)</f>
        <v>0</v>
      </c>
      <c r="J4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1" s="119">
        <f>Décompte!$D$8</f>
        <v>43466</v>
      </c>
      <c r="L461" s="16">
        <f>Décompte!$B$12</f>
        <v>0</v>
      </c>
      <c r="M461" s="16">
        <f>Décompte!$B$18</f>
        <v>0</v>
      </c>
      <c r="N461" s="15" t="str">
        <f>Décompte!$E$11</f>
        <v>INF</v>
      </c>
    </row>
    <row r="462" spans="1:14" x14ac:dyDescent="0.2">
      <c r="A462" s="152"/>
      <c r="B462" s="153"/>
      <c r="C462" s="157"/>
      <c r="D462" s="157"/>
      <c r="E462" s="158"/>
      <c r="F462" s="159"/>
      <c r="G462" s="136" t="str">
        <f>DECOMPTE[[#This Row],[controle_1]]</f>
        <v>-</v>
      </c>
      <c r="H4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2" s="134">
        <f>IF(DECOMPTE[[#This Row],[controle_1]]="-",DECOMPTE[[#This Row],[Nb jours facturés au patient]]*Part_patient,0)</f>
        <v>0</v>
      </c>
      <c r="J4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2" s="119">
        <f>Décompte!$D$8</f>
        <v>43466</v>
      </c>
      <c r="L462" s="16">
        <f>Décompte!$B$12</f>
        <v>0</v>
      </c>
      <c r="M462" s="16">
        <f>Décompte!$B$18</f>
        <v>0</v>
      </c>
      <c r="N462" s="15" t="str">
        <f>Décompte!$E$11</f>
        <v>INF</v>
      </c>
    </row>
    <row r="463" spans="1:14" x14ac:dyDescent="0.2">
      <c r="A463" s="152"/>
      <c r="B463" s="153"/>
      <c r="C463" s="157"/>
      <c r="D463" s="157"/>
      <c r="E463" s="158"/>
      <c r="F463" s="159"/>
      <c r="G463" s="136" t="str">
        <f>DECOMPTE[[#This Row],[controle_1]]</f>
        <v>-</v>
      </c>
      <c r="H4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3" s="134">
        <f>IF(DECOMPTE[[#This Row],[controle_1]]="-",DECOMPTE[[#This Row],[Nb jours facturés au patient]]*Part_patient,0)</f>
        <v>0</v>
      </c>
      <c r="J4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3" s="119">
        <f>Décompte!$D$8</f>
        <v>43466</v>
      </c>
      <c r="L463" s="16">
        <f>Décompte!$B$12</f>
        <v>0</v>
      </c>
      <c r="M463" s="16">
        <f>Décompte!$B$18</f>
        <v>0</v>
      </c>
      <c r="N463" s="15" t="str">
        <f>Décompte!$E$11</f>
        <v>INF</v>
      </c>
    </row>
    <row r="464" spans="1:14" x14ac:dyDescent="0.2">
      <c r="A464" s="152"/>
      <c r="B464" s="153"/>
      <c r="C464" s="157"/>
      <c r="D464" s="157"/>
      <c r="E464" s="158"/>
      <c r="F464" s="159"/>
      <c r="G464" s="136" t="str">
        <f>DECOMPTE[[#This Row],[controle_1]]</f>
        <v>-</v>
      </c>
      <c r="H4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4" s="134">
        <f>IF(DECOMPTE[[#This Row],[controle_1]]="-",DECOMPTE[[#This Row],[Nb jours facturés au patient]]*Part_patient,0)</f>
        <v>0</v>
      </c>
      <c r="J4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4" s="119">
        <f>Décompte!$D$8</f>
        <v>43466</v>
      </c>
      <c r="L464" s="16">
        <f>Décompte!$B$12</f>
        <v>0</v>
      </c>
      <c r="M464" s="16">
        <f>Décompte!$B$18</f>
        <v>0</v>
      </c>
      <c r="N464" s="15" t="str">
        <f>Décompte!$E$11</f>
        <v>INF</v>
      </c>
    </row>
    <row r="465" spans="1:14" x14ac:dyDescent="0.2">
      <c r="A465" s="152"/>
      <c r="B465" s="153"/>
      <c r="C465" s="157"/>
      <c r="D465" s="157"/>
      <c r="E465" s="158"/>
      <c r="F465" s="159"/>
      <c r="G465" s="136" t="str">
        <f>DECOMPTE[[#This Row],[controle_1]]</f>
        <v>-</v>
      </c>
      <c r="H4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5" s="134">
        <f>IF(DECOMPTE[[#This Row],[controle_1]]="-",DECOMPTE[[#This Row],[Nb jours facturés au patient]]*Part_patient,0)</f>
        <v>0</v>
      </c>
      <c r="J4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5" s="119">
        <f>Décompte!$D$8</f>
        <v>43466</v>
      </c>
      <c r="L465" s="16">
        <f>Décompte!$B$12</f>
        <v>0</v>
      </c>
      <c r="M465" s="16">
        <f>Décompte!$B$18</f>
        <v>0</v>
      </c>
      <c r="N465" s="15" t="str">
        <f>Décompte!$E$11</f>
        <v>INF</v>
      </c>
    </row>
    <row r="466" spans="1:14" x14ac:dyDescent="0.2">
      <c r="A466" s="152"/>
      <c r="B466" s="153"/>
      <c r="C466" s="157"/>
      <c r="D466" s="157"/>
      <c r="E466" s="158"/>
      <c r="F466" s="159"/>
      <c r="G466" s="136" t="str">
        <f>DECOMPTE[[#This Row],[controle_1]]</f>
        <v>-</v>
      </c>
      <c r="H4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6" s="134">
        <f>IF(DECOMPTE[[#This Row],[controle_1]]="-",DECOMPTE[[#This Row],[Nb jours facturés au patient]]*Part_patient,0)</f>
        <v>0</v>
      </c>
      <c r="J4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6" s="119">
        <f>Décompte!$D$8</f>
        <v>43466</v>
      </c>
      <c r="L466" s="16">
        <f>Décompte!$B$12</f>
        <v>0</v>
      </c>
      <c r="M466" s="16">
        <f>Décompte!$B$18</f>
        <v>0</v>
      </c>
      <c r="N466" s="15" t="str">
        <f>Décompte!$E$11</f>
        <v>INF</v>
      </c>
    </row>
    <row r="467" spans="1:14" x14ac:dyDescent="0.2">
      <c r="A467" s="152"/>
      <c r="B467" s="153"/>
      <c r="C467" s="157"/>
      <c r="D467" s="157"/>
      <c r="E467" s="158"/>
      <c r="F467" s="159"/>
      <c r="G467" s="136" t="str">
        <f>DECOMPTE[[#This Row],[controle_1]]</f>
        <v>-</v>
      </c>
      <c r="H4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7" s="134">
        <f>IF(DECOMPTE[[#This Row],[controle_1]]="-",DECOMPTE[[#This Row],[Nb jours facturés au patient]]*Part_patient,0)</f>
        <v>0</v>
      </c>
      <c r="J4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7" s="119">
        <f>Décompte!$D$8</f>
        <v>43466</v>
      </c>
      <c r="L467" s="16">
        <f>Décompte!$B$12</f>
        <v>0</v>
      </c>
      <c r="M467" s="16">
        <f>Décompte!$B$18</f>
        <v>0</v>
      </c>
      <c r="N467" s="15" t="str">
        <f>Décompte!$E$11</f>
        <v>INF</v>
      </c>
    </row>
    <row r="468" spans="1:14" x14ac:dyDescent="0.2">
      <c r="A468" s="152"/>
      <c r="B468" s="153"/>
      <c r="C468" s="157"/>
      <c r="D468" s="157"/>
      <c r="E468" s="158"/>
      <c r="F468" s="159"/>
      <c r="G468" s="136" t="str">
        <f>DECOMPTE[[#This Row],[controle_1]]</f>
        <v>-</v>
      </c>
      <c r="H4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8" s="134">
        <f>IF(DECOMPTE[[#This Row],[controle_1]]="-",DECOMPTE[[#This Row],[Nb jours facturés au patient]]*Part_patient,0)</f>
        <v>0</v>
      </c>
      <c r="J4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8" s="119">
        <f>Décompte!$D$8</f>
        <v>43466</v>
      </c>
      <c r="L468" s="16">
        <f>Décompte!$B$12</f>
        <v>0</v>
      </c>
      <c r="M468" s="16">
        <f>Décompte!$B$18</f>
        <v>0</v>
      </c>
      <c r="N468" s="15" t="str">
        <f>Décompte!$E$11</f>
        <v>INF</v>
      </c>
    </row>
    <row r="469" spans="1:14" x14ac:dyDescent="0.2">
      <c r="A469" s="152"/>
      <c r="B469" s="153"/>
      <c r="C469" s="157"/>
      <c r="D469" s="157"/>
      <c r="E469" s="158"/>
      <c r="F469" s="159"/>
      <c r="G469" s="136" t="str">
        <f>DECOMPTE[[#This Row],[controle_1]]</f>
        <v>-</v>
      </c>
      <c r="H4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69" s="134">
        <f>IF(DECOMPTE[[#This Row],[controle_1]]="-",DECOMPTE[[#This Row],[Nb jours facturés au patient]]*Part_patient,0)</f>
        <v>0</v>
      </c>
      <c r="J4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69" s="119">
        <f>Décompte!$D$8</f>
        <v>43466</v>
      </c>
      <c r="L469" s="16">
        <f>Décompte!$B$12</f>
        <v>0</v>
      </c>
      <c r="M469" s="16">
        <f>Décompte!$B$18</f>
        <v>0</v>
      </c>
      <c r="N469" s="15" t="str">
        <f>Décompte!$E$11</f>
        <v>INF</v>
      </c>
    </row>
    <row r="470" spans="1:14" x14ac:dyDescent="0.2">
      <c r="A470" s="152"/>
      <c r="B470" s="153"/>
      <c r="C470" s="157"/>
      <c r="D470" s="157"/>
      <c r="E470" s="158"/>
      <c r="F470" s="159"/>
      <c r="G470" s="136" t="str">
        <f>DECOMPTE[[#This Row],[controle_1]]</f>
        <v>-</v>
      </c>
      <c r="H4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0" s="134">
        <f>IF(DECOMPTE[[#This Row],[controle_1]]="-",DECOMPTE[[#This Row],[Nb jours facturés au patient]]*Part_patient,0)</f>
        <v>0</v>
      </c>
      <c r="J4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0" s="119">
        <f>Décompte!$D$8</f>
        <v>43466</v>
      </c>
      <c r="L470" s="16">
        <f>Décompte!$B$12</f>
        <v>0</v>
      </c>
      <c r="M470" s="16">
        <f>Décompte!$B$18</f>
        <v>0</v>
      </c>
      <c r="N470" s="15" t="str">
        <f>Décompte!$E$11</f>
        <v>INF</v>
      </c>
    </row>
    <row r="471" spans="1:14" x14ac:dyDescent="0.2">
      <c r="A471" s="152"/>
      <c r="B471" s="153"/>
      <c r="C471" s="157"/>
      <c r="D471" s="157"/>
      <c r="E471" s="158"/>
      <c r="F471" s="159"/>
      <c r="G471" s="136" t="str">
        <f>DECOMPTE[[#This Row],[controle_1]]</f>
        <v>-</v>
      </c>
      <c r="H4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1" s="134">
        <f>IF(DECOMPTE[[#This Row],[controle_1]]="-",DECOMPTE[[#This Row],[Nb jours facturés au patient]]*Part_patient,0)</f>
        <v>0</v>
      </c>
      <c r="J4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1" s="119">
        <f>Décompte!$D$8</f>
        <v>43466</v>
      </c>
      <c r="L471" s="16">
        <f>Décompte!$B$12</f>
        <v>0</v>
      </c>
      <c r="M471" s="16">
        <f>Décompte!$B$18</f>
        <v>0</v>
      </c>
      <c r="N471" s="15" t="str">
        <f>Décompte!$E$11</f>
        <v>INF</v>
      </c>
    </row>
    <row r="472" spans="1:14" x14ac:dyDescent="0.2">
      <c r="A472" s="152"/>
      <c r="B472" s="153"/>
      <c r="C472" s="157"/>
      <c r="D472" s="157"/>
      <c r="E472" s="158"/>
      <c r="F472" s="159"/>
      <c r="G472" s="136" t="str">
        <f>DECOMPTE[[#This Row],[controle_1]]</f>
        <v>-</v>
      </c>
      <c r="H4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2" s="134">
        <f>IF(DECOMPTE[[#This Row],[controle_1]]="-",DECOMPTE[[#This Row],[Nb jours facturés au patient]]*Part_patient,0)</f>
        <v>0</v>
      </c>
      <c r="J4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2" s="119">
        <f>Décompte!$D$8</f>
        <v>43466</v>
      </c>
      <c r="L472" s="16">
        <f>Décompte!$B$12</f>
        <v>0</v>
      </c>
      <c r="M472" s="16">
        <f>Décompte!$B$18</f>
        <v>0</v>
      </c>
      <c r="N472" s="15" t="str">
        <f>Décompte!$E$11</f>
        <v>INF</v>
      </c>
    </row>
    <row r="473" spans="1:14" x14ac:dyDescent="0.2">
      <c r="A473" s="152"/>
      <c r="B473" s="153"/>
      <c r="C473" s="157"/>
      <c r="D473" s="157"/>
      <c r="E473" s="158"/>
      <c r="F473" s="159"/>
      <c r="G473" s="136" t="str">
        <f>DECOMPTE[[#This Row],[controle_1]]</f>
        <v>-</v>
      </c>
      <c r="H4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3" s="134">
        <f>IF(DECOMPTE[[#This Row],[controle_1]]="-",DECOMPTE[[#This Row],[Nb jours facturés au patient]]*Part_patient,0)</f>
        <v>0</v>
      </c>
      <c r="J4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3" s="119">
        <f>Décompte!$D$8</f>
        <v>43466</v>
      </c>
      <c r="L473" s="16">
        <f>Décompte!$B$12</f>
        <v>0</v>
      </c>
      <c r="M473" s="16">
        <f>Décompte!$B$18</f>
        <v>0</v>
      </c>
      <c r="N473" s="15" t="str">
        <f>Décompte!$E$11</f>
        <v>INF</v>
      </c>
    </row>
    <row r="474" spans="1:14" x14ac:dyDescent="0.2">
      <c r="A474" s="152"/>
      <c r="B474" s="153"/>
      <c r="C474" s="157"/>
      <c r="D474" s="157"/>
      <c r="E474" s="158"/>
      <c r="F474" s="159"/>
      <c r="G474" s="136" t="str">
        <f>DECOMPTE[[#This Row],[controle_1]]</f>
        <v>-</v>
      </c>
      <c r="H4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4" s="134">
        <f>IF(DECOMPTE[[#This Row],[controle_1]]="-",DECOMPTE[[#This Row],[Nb jours facturés au patient]]*Part_patient,0)</f>
        <v>0</v>
      </c>
      <c r="J4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4" s="119">
        <f>Décompte!$D$8</f>
        <v>43466</v>
      </c>
      <c r="L474" s="16">
        <f>Décompte!$B$12</f>
        <v>0</v>
      </c>
      <c r="M474" s="16">
        <f>Décompte!$B$18</f>
        <v>0</v>
      </c>
      <c r="N474" s="15" t="str">
        <f>Décompte!$E$11</f>
        <v>INF</v>
      </c>
    </row>
    <row r="475" spans="1:14" x14ac:dyDescent="0.2">
      <c r="A475" s="152"/>
      <c r="B475" s="153"/>
      <c r="C475" s="157"/>
      <c r="D475" s="157"/>
      <c r="E475" s="158"/>
      <c r="F475" s="159"/>
      <c r="G475" s="136" t="str">
        <f>DECOMPTE[[#This Row],[controle_1]]</f>
        <v>-</v>
      </c>
      <c r="H4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5" s="134">
        <f>IF(DECOMPTE[[#This Row],[controle_1]]="-",DECOMPTE[[#This Row],[Nb jours facturés au patient]]*Part_patient,0)</f>
        <v>0</v>
      </c>
      <c r="J4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5" s="119">
        <f>Décompte!$D$8</f>
        <v>43466</v>
      </c>
      <c r="L475" s="16">
        <f>Décompte!$B$12</f>
        <v>0</v>
      </c>
      <c r="M475" s="16">
        <f>Décompte!$B$18</f>
        <v>0</v>
      </c>
      <c r="N475" s="15" t="str">
        <f>Décompte!$E$11</f>
        <v>INF</v>
      </c>
    </row>
    <row r="476" spans="1:14" x14ac:dyDescent="0.2">
      <c r="A476" s="152"/>
      <c r="B476" s="153"/>
      <c r="C476" s="157"/>
      <c r="D476" s="157"/>
      <c r="E476" s="158"/>
      <c r="F476" s="159"/>
      <c r="G476" s="136" t="str">
        <f>DECOMPTE[[#This Row],[controle_1]]</f>
        <v>-</v>
      </c>
      <c r="H4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6" s="134">
        <f>IF(DECOMPTE[[#This Row],[controle_1]]="-",DECOMPTE[[#This Row],[Nb jours facturés au patient]]*Part_patient,0)</f>
        <v>0</v>
      </c>
      <c r="J4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6" s="119">
        <f>Décompte!$D$8</f>
        <v>43466</v>
      </c>
      <c r="L476" s="16">
        <f>Décompte!$B$12</f>
        <v>0</v>
      </c>
      <c r="M476" s="16">
        <f>Décompte!$B$18</f>
        <v>0</v>
      </c>
      <c r="N476" s="15" t="str">
        <f>Décompte!$E$11</f>
        <v>INF</v>
      </c>
    </row>
    <row r="477" spans="1:14" x14ac:dyDescent="0.2">
      <c r="A477" s="152"/>
      <c r="B477" s="153"/>
      <c r="C477" s="157"/>
      <c r="D477" s="157"/>
      <c r="E477" s="158"/>
      <c r="F477" s="159"/>
      <c r="G477" s="136" t="str">
        <f>DECOMPTE[[#This Row],[controle_1]]</f>
        <v>-</v>
      </c>
      <c r="H4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7" s="134">
        <f>IF(DECOMPTE[[#This Row],[controle_1]]="-",DECOMPTE[[#This Row],[Nb jours facturés au patient]]*Part_patient,0)</f>
        <v>0</v>
      </c>
      <c r="J4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7" s="119">
        <f>Décompte!$D$8</f>
        <v>43466</v>
      </c>
      <c r="L477" s="16">
        <f>Décompte!$B$12</f>
        <v>0</v>
      </c>
      <c r="M477" s="16">
        <f>Décompte!$B$18</f>
        <v>0</v>
      </c>
      <c r="N477" s="15" t="str">
        <f>Décompte!$E$11</f>
        <v>INF</v>
      </c>
    </row>
    <row r="478" spans="1:14" x14ac:dyDescent="0.2">
      <c r="A478" s="152"/>
      <c r="B478" s="153"/>
      <c r="C478" s="157"/>
      <c r="D478" s="157"/>
      <c r="E478" s="158"/>
      <c r="F478" s="159"/>
      <c r="G478" s="136" t="str">
        <f>DECOMPTE[[#This Row],[controle_1]]</f>
        <v>-</v>
      </c>
      <c r="H4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8" s="134">
        <f>IF(DECOMPTE[[#This Row],[controle_1]]="-",DECOMPTE[[#This Row],[Nb jours facturés au patient]]*Part_patient,0)</f>
        <v>0</v>
      </c>
      <c r="J4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8" s="119">
        <f>Décompte!$D$8</f>
        <v>43466</v>
      </c>
      <c r="L478" s="16">
        <f>Décompte!$B$12</f>
        <v>0</v>
      </c>
      <c r="M478" s="16">
        <f>Décompte!$B$18</f>
        <v>0</v>
      </c>
      <c r="N478" s="15" t="str">
        <f>Décompte!$E$11</f>
        <v>INF</v>
      </c>
    </row>
    <row r="479" spans="1:14" x14ac:dyDescent="0.2">
      <c r="A479" s="152"/>
      <c r="B479" s="153"/>
      <c r="C479" s="157"/>
      <c r="D479" s="157"/>
      <c r="E479" s="158"/>
      <c r="F479" s="159"/>
      <c r="G479" s="136" t="str">
        <f>DECOMPTE[[#This Row],[controle_1]]</f>
        <v>-</v>
      </c>
      <c r="H4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79" s="134">
        <f>IF(DECOMPTE[[#This Row],[controle_1]]="-",DECOMPTE[[#This Row],[Nb jours facturés au patient]]*Part_patient,0)</f>
        <v>0</v>
      </c>
      <c r="J4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79" s="119">
        <f>Décompte!$D$8</f>
        <v>43466</v>
      </c>
      <c r="L479" s="16">
        <f>Décompte!$B$12</f>
        <v>0</v>
      </c>
      <c r="M479" s="16">
        <f>Décompte!$B$18</f>
        <v>0</v>
      </c>
      <c r="N479" s="15" t="str">
        <f>Décompte!$E$11</f>
        <v>INF</v>
      </c>
    </row>
    <row r="480" spans="1:14" x14ac:dyDescent="0.2">
      <c r="A480" s="152"/>
      <c r="B480" s="153"/>
      <c r="C480" s="157"/>
      <c r="D480" s="157"/>
      <c r="E480" s="158"/>
      <c r="F480" s="159"/>
      <c r="G480" s="136" t="str">
        <f>DECOMPTE[[#This Row],[controle_1]]</f>
        <v>-</v>
      </c>
      <c r="H4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0" s="134">
        <f>IF(DECOMPTE[[#This Row],[controle_1]]="-",DECOMPTE[[#This Row],[Nb jours facturés au patient]]*Part_patient,0)</f>
        <v>0</v>
      </c>
      <c r="J4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0" s="119">
        <f>Décompte!$D$8</f>
        <v>43466</v>
      </c>
      <c r="L480" s="16">
        <f>Décompte!$B$12</f>
        <v>0</v>
      </c>
      <c r="M480" s="16">
        <f>Décompte!$B$18</f>
        <v>0</v>
      </c>
      <c r="N480" s="15" t="str">
        <f>Décompte!$E$11</f>
        <v>INF</v>
      </c>
    </row>
    <row r="481" spans="1:14" x14ac:dyDescent="0.2">
      <c r="A481" s="152"/>
      <c r="B481" s="153"/>
      <c r="C481" s="157"/>
      <c r="D481" s="157"/>
      <c r="E481" s="158"/>
      <c r="F481" s="159"/>
      <c r="G481" s="136" t="str">
        <f>DECOMPTE[[#This Row],[controle_1]]</f>
        <v>-</v>
      </c>
      <c r="H4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1" s="134">
        <f>IF(DECOMPTE[[#This Row],[controle_1]]="-",DECOMPTE[[#This Row],[Nb jours facturés au patient]]*Part_patient,0)</f>
        <v>0</v>
      </c>
      <c r="J4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1" s="119">
        <f>Décompte!$D$8</f>
        <v>43466</v>
      </c>
      <c r="L481" s="16">
        <f>Décompte!$B$12</f>
        <v>0</v>
      </c>
      <c r="M481" s="16">
        <f>Décompte!$B$18</f>
        <v>0</v>
      </c>
      <c r="N481" s="15" t="str">
        <f>Décompte!$E$11</f>
        <v>INF</v>
      </c>
    </row>
    <row r="482" spans="1:14" x14ac:dyDescent="0.2">
      <c r="A482" s="152"/>
      <c r="B482" s="153"/>
      <c r="C482" s="157"/>
      <c r="D482" s="157"/>
      <c r="E482" s="158"/>
      <c r="F482" s="159"/>
      <c r="G482" s="136" t="str">
        <f>DECOMPTE[[#This Row],[controle_1]]</f>
        <v>-</v>
      </c>
      <c r="H4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2" s="134">
        <f>IF(DECOMPTE[[#This Row],[controle_1]]="-",DECOMPTE[[#This Row],[Nb jours facturés au patient]]*Part_patient,0)</f>
        <v>0</v>
      </c>
      <c r="J4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2" s="119">
        <f>Décompte!$D$8</f>
        <v>43466</v>
      </c>
      <c r="L482" s="16">
        <f>Décompte!$B$12</f>
        <v>0</v>
      </c>
      <c r="M482" s="16">
        <f>Décompte!$B$18</f>
        <v>0</v>
      </c>
      <c r="N482" s="15" t="str">
        <f>Décompte!$E$11</f>
        <v>INF</v>
      </c>
    </row>
    <row r="483" spans="1:14" x14ac:dyDescent="0.2">
      <c r="A483" s="152"/>
      <c r="B483" s="153"/>
      <c r="C483" s="157"/>
      <c r="D483" s="157"/>
      <c r="E483" s="158"/>
      <c r="F483" s="159"/>
      <c r="G483" s="136" t="str">
        <f>DECOMPTE[[#This Row],[controle_1]]</f>
        <v>-</v>
      </c>
      <c r="H4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3" s="134">
        <f>IF(DECOMPTE[[#This Row],[controle_1]]="-",DECOMPTE[[#This Row],[Nb jours facturés au patient]]*Part_patient,0)</f>
        <v>0</v>
      </c>
      <c r="J4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3" s="119">
        <f>Décompte!$D$8</f>
        <v>43466</v>
      </c>
      <c r="L483" s="16">
        <f>Décompte!$B$12</f>
        <v>0</v>
      </c>
      <c r="M483" s="16">
        <f>Décompte!$B$18</f>
        <v>0</v>
      </c>
      <c r="N483" s="15" t="str">
        <f>Décompte!$E$11</f>
        <v>INF</v>
      </c>
    </row>
    <row r="484" spans="1:14" x14ac:dyDescent="0.2">
      <c r="A484" s="152"/>
      <c r="B484" s="153"/>
      <c r="C484" s="157"/>
      <c r="D484" s="157"/>
      <c r="E484" s="158"/>
      <c r="F484" s="159"/>
      <c r="G484" s="136" t="str">
        <f>DECOMPTE[[#This Row],[controle_1]]</f>
        <v>-</v>
      </c>
      <c r="H4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4" s="134">
        <f>IF(DECOMPTE[[#This Row],[controle_1]]="-",DECOMPTE[[#This Row],[Nb jours facturés au patient]]*Part_patient,0)</f>
        <v>0</v>
      </c>
      <c r="J4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4" s="119">
        <f>Décompte!$D$8</f>
        <v>43466</v>
      </c>
      <c r="L484" s="16">
        <f>Décompte!$B$12</f>
        <v>0</v>
      </c>
      <c r="M484" s="16">
        <f>Décompte!$B$18</f>
        <v>0</v>
      </c>
      <c r="N484" s="15" t="str">
        <f>Décompte!$E$11</f>
        <v>INF</v>
      </c>
    </row>
    <row r="485" spans="1:14" x14ac:dyDescent="0.2">
      <c r="A485" s="152"/>
      <c r="B485" s="153"/>
      <c r="C485" s="157"/>
      <c r="D485" s="157"/>
      <c r="E485" s="158"/>
      <c r="F485" s="159"/>
      <c r="G485" s="136" t="str">
        <f>DECOMPTE[[#This Row],[controle_1]]</f>
        <v>-</v>
      </c>
      <c r="H4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5" s="134">
        <f>IF(DECOMPTE[[#This Row],[controle_1]]="-",DECOMPTE[[#This Row],[Nb jours facturés au patient]]*Part_patient,0)</f>
        <v>0</v>
      </c>
      <c r="J4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5" s="119">
        <f>Décompte!$D$8</f>
        <v>43466</v>
      </c>
      <c r="L485" s="16">
        <f>Décompte!$B$12</f>
        <v>0</v>
      </c>
      <c r="M485" s="16">
        <f>Décompte!$B$18</f>
        <v>0</v>
      </c>
      <c r="N485" s="15" t="str">
        <f>Décompte!$E$11</f>
        <v>INF</v>
      </c>
    </row>
    <row r="486" spans="1:14" x14ac:dyDescent="0.2">
      <c r="A486" s="152"/>
      <c r="B486" s="153"/>
      <c r="C486" s="157"/>
      <c r="D486" s="157"/>
      <c r="E486" s="158"/>
      <c r="F486" s="159"/>
      <c r="G486" s="136" t="str">
        <f>DECOMPTE[[#This Row],[controle_1]]</f>
        <v>-</v>
      </c>
      <c r="H4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6" s="134">
        <f>IF(DECOMPTE[[#This Row],[controle_1]]="-",DECOMPTE[[#This Row],[Nb jours facturés au patient]]*Part_patient,0)</f>
        <v>0</v>
      </c>
      <c r="J4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6" s="119">
        <f>Décompte!$D$8</f>
        <v>43466</v>
      </c>
      <c r="L486" s="16">
        <f>Décompte!$B$12</f>
        <v>0</v>
      </c>
      <c r="M486" s="16">
        <f>Décompte!$B$18</f>
        <v>0</v>
      </c>
      <c r="N486" s="15" t="str">
        <f>Décompte!$E$11</f>
        <v>INF</v>
      </c>
    </row>
    <row r="487" spans="1:14" x14ac:dyDescent="0.2">
      <c r="A487" s="152"/>
      <c r="B487" s="153"/>
      <c r="C487" s="157"/>
      <c r="D487" s="157"/>
      <c r="E487" s="158"/>
      <c r="F487" s="159"/>
      <c r="G487" s="136" t="str">
        <f>DECOMPTE[[#This Row],[controle_1]]</f>
        <v>-</v>
      </c>
      <c r="H4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7" s="134">
        <f>IF(DECOMPTE[[#This Row],[controle_1]]="-",DECOMPTE[[#This Row],[Nb jours facturés au patient]]*Part_patient,0)</f>
        <v>0</v>
      </c>
      <c r="J4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7" s="119">
        <f>Décompte!$D$8</f>
        <v>43466</v>
      </c>
      <c r="L487" s="16">
        <f>Décompte!$B$12</f>
        <v>0</v>
      </c>
      <c r="M487" s="16">
        <f>Décompte!$B$18</f>
        <v>0</v>
      </c>
      <c r="N487" s="15" t="str">
        <f>Décompte!$E$11</f>
        <v>INF</v>
      </c>
    </row>
    <row r="488" spans="1:14" x14ac:dyDescent="0.2">
      <c r="A488" s="152"/>
      <c r="B488" s="153"/>
      <c r="C488" s="157"/>
      <c r="D488" s="157"/>
      <c r="E488" s="158"/>
      <c r="F488" s="159"/>
      <c r="G488" s="136" t="str">
        <f>DECOMPTE[[#This Row],[controle_1]]</f>
        <v>-</v>
      </c>
      <c r="H4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8" s="134">
        <f>IF(DECOMPTE[[#This Row],[controle_1]]="-",DECOMPTE[[#This Row],[Nb jours facturés au patient]]*Part_patient,0)</f>
        <v>0</v>
      </c>
      <c r="J4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8" s="119">
        <f>Décompte!$D$8</f>
        <v>43466</v>
      </c>
      <c r="L488" s="16">
        <f>Décompte!$B$12</f>
        <v>0</v>
      </c>
      <c r="M488" s="16">
        <f>Décompte!$B$18</f>
        <v>0</v>
      </c>
      <c r="N488" s="15" t="str">
        <f>Décompte!$E$11</f>
        <v>INF</v>
      </c>
    </row>
    <row r="489" spans="1:14" x14ac:dyDescent="0.2">
      <c r="A489" s="152"/>
      <c r="B489" s="153"/>
      <c r="C489" s="157"/>
      <c r="D489" s="157"/>
      <c r="E489" s="158"/>
      <c r="F489" s="159"/>
      <c r="G489" s="136" t="str">
        <f>DECOMPTE[[#This Row],[controle_1]]</f>
        <v>-</v>
      </c>
      <c r="H4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89" s="134">
        <f>IF(DECOMPTE[[#This Row],[controle_1]]="-",DECOMPTE[[#This Row],[Nb jours facturés au patient]]*Part_patient,0)</f>
        <v>0</v>
      </c>
      <c r="J4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89" s="119">
        <f>Décompte!$D$8</f>
        <v>43466</v>
      </c>
      <c r="L489" s="16">
        <f>Décompte!$B$12</f>
        <v>0</v>
      </c>
      <c r="M489" s="16">
        <f>Décompte!$B$18</f>
        <v>0</v>
      </c>
      <c r="N489" s="15" t="str">
        <f>Décompte!$E$11</f>
        <v>INF</v>
      </c>
    </row>
    <row r="490" spans="1:14" x14ac:dyDescent="0.2">
      <c r="A490" s="152"/>
      <c r="B490" s="153"/>
      <c r="C490" s="157"/>
      <c r="D490" s="157"/>
      <c r="E490" s="158"/>
      <c r="F490" s="159"/>
      <c r="G490" s="136" t="str">
        <f>DECOMPTE[[#This Row],[controle_1]]</f>
        <v>-</v>
      </c>
      <c r="H4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0" s="134">
        <f>IF(DECOMPTE[[#This Row],[controle_1]]="-",DECOMPTE[[#This Row],[Nb jours facturés au patient]]*Part_patient,0)</f>
        <v>0</v>
      </c>
      <c r="J4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0" s="119">
        <f>Décompte!$D$8</f>
        <v>43466</v>
      </c>
      <c r="L490" s="16">
        <f>Décompte!$B$12</f>
        <v>0</v>
      </c>
      <c r="M490" s="16">
        <f>Décompte!$B$18</f>
        <v>0</v>
      </c>
      <c r="N490" s="15" t="str">
        <f>Décompte!$E$11</f>
        <v>INF</v>
      </c>
    </row>
    <row r="491" spans="1:14" x14ac:dyDescent="0.2">
      <c r="A491" s="152"/>
      <c r="B491" s="153"/>
      <c r="C491" s="157"/>
      <c r="D491" s="157"/>
      <c r="E491" s="158"/>
      <c r="F491" s="159"/>
      <c r="G491" s="136" t="str">
        <f>DECOMPTE[[#This Row],[controle_1]]</f>
        <v>-</v>
      </c>
      <c r="H4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1" s="134">
        <f>IF(DECOMPTE[[#This Row],[controle_1]]="-",DECOMPTE[[#This Row],[Nb jours facturés au patient]]*Part_patient,0)</f>
        <v>0</v>
      </c>
      <c r="J4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1" s="119">
        <f>Décompte!$D$8</f>
        <v>43466</v>
      </c>
      <c r="L491" s="16">
        <f>Décompte!$B$12</f>
        <v>0</v>
      </c>
      <c r="M491" s="16">
        <f>Décompte!$B$18</f>
        <v>0</v>
      </c>
      <c r="N491" s="15" t="str">
        <f>Décompte!$E$11</f>
        <v>INF</v>
      </c>
    </row>
    <row r="492" spans="1:14" x14ac:dyDescent="0.2">
      <c r="A492" s="152"/>
      <c r="B492" s="153"/>
      <c r="C492" s="157"/>
      <c r="D492" s="157"/>
      <c r="E492" s="158"/>
      <c r="F492" s="159"/>
      <c r="G492" s="136" t="str">
        <f>DECOMPTE[[#This Row],[controle_1]]</f>
        <v>-</v>
      </c>
      <c r="H4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2" s="134">
        <f>IF(DECOMPTE[[#This Row],[controle_1]]="-",DECOMPTE[[#This Row],[Nb jours facturés au patient]]*Part_patient,0)</f>
        <v>0</v>
      </c>
      <c r="J4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2" s="119">
        <f>Décompte!$D$8</f>
        <v>43466</v>
      </c>
      <c r="L492" s="16">
        <f>Décompte!$B$12</f>
        <v>0</v>
      </c>
      <c r="M492" s="16">
        <f>Décompte!$B$18</f>
        <v>0</v>
      </c>
      <c r="N492" s="15" t="str">
        <f>Décompte!$E$11</f>
        <v>INF</v>
      </c>
    </row>
    <row r="493" spans="1:14" x14ac:dyDescent="0.2">
      <c r="A493" s="152"/>
      <c r="B493" s="153"/>
      <c r="C493" s="157"/>
      <c r="D493" s="157"/>
      <c r="E493" s="158"/>
      <c r="F493" s="159"/>
      <c r="G493" s="136" t="str">
        <f>DECOMPTE[[#This Row],[controle_1]]</f>
        <v>-</v>
      </c>
      <c r="H4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3" s="134">
        <f>IF(DECOMPTE[[#This Row],[controle_1]]="-",DECOMPTE[[#This Row],[Nb jours facturés au patient]]*Part_patient,0)</f>
        <v>0</v>
      </c>
      <c r="J4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3" s="119">
        <f>Décompte!$D$8</f>
        <v>43466</v>
      </c>
      <c r="L493" s="16">
        <f>Décompte!$B$12</f>
        <v>0</v>
      </c>
      <c r="M493" s="16">
        <f>Décompte!$B$18</f>
        <v>0</v>
      </c>
      <c r="N493" s="15" t="str">
        <f>Décompte!$E$11</f>
        <v>INF</v>
      </c>
    </row>
    <row r="494" spans="1:14" x14ac:dyDescent="0.2">
      <c r="A494" s="152"/>
      <c r="B494" s="153"/>
      <c r="C494" s="157"/>
      <c r="D494" s="157"/>
      <c r="E494" s="158"/>
      <c r="F494" s="159"/>
      <c r="G494" s="136" t="str">
        <f>DECOMPTE[[#This Row],[controle_1]]</f>
        <v>-</v>
      </c>
      <c r="H4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4" s="134">
        <f>IF(DECOMPTE[[#This Row],[controle_1]]="-",DECOMPTE[[#This Row],[Nb jours facturés au patient]]*Part_patient,0)</f>
        <v>0</v>
      </c>
      <c r="J4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4" s="119">
        <f>Décompte!$D$8</f>
        <v>43466</v>
      </c>
      <c r="L494" s="16">
        <f>Décompte!$B$12</f>
        <v>0</v>
      </c>
      <c r="M494" s="16">
        <f>Décompte!$B$18</f>
        <v>0</v>
      </c>
      <c r="N494" s="15" t="str">
        <f>Décompte!$E$11</f>
        <v>INF</v>
      </c>
    </row>
    <row r="495" spans="1:14" x14ac:dyDescent="0.2">
      <c r="A495" s="152"/>
      <c r="B495" s="153"/>
      <c r="C495" s="157"/>
      <c r="D495" s="157"/>
      <c r="E495" s="158"/>
      <c r="F495" s="159"/>
      <c r="G495" s="136" t="str">
        <f>DECOMPTE[[#This Row],[controle_1]]</f>
        <v>-</v>
      </c>
      <c r="H4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5" s="134">
        <f>IF(DECOMPTE[[#This Row],[controle_1]]="-",DECOMPTE[[#This Row],[Nb jours facturés au patient]]*Part_patient,0)</f>
        <v>0</v>
      </c>
      <c r="J4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5" s="119">
        <f>Décompte!$D$8</f>
        <v>43466</v>
      </c>
      <c r="L495" s="16">
        <f>Décompte!$B$12</f>
        <v>0</v>
      </c>
      <c r="M495" s="16">
        <f>Décompte!$B$18</f>
        <v>0</v>
      </c>
      <c r="N495" s="15" t="str">
        <f>Décompte!$E$11</f>
        <v>INF</v>
      </c>
    </row>
    <row r="496" spans="1:14" x14ac:dyDescent="0.2">
      <c r="A496" s="152"/>
      <c r="B496" s="153"/>
      <c r="C496" s="157"/>
      <c r="D496" s="157"/>
      <c r="E496" s="158"/>
      <c r="F496" s="159"/>
      <c r="G496" s="136" t="str">
        <f>DECOMPTE[[#This Row],[controle_1]]</f>
        <v>-</v>
      </c>
      <c r="H4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6" s="134">
        <f>IF(DECOMPTE[[#This Row],[controle_1]]="-",DECOMPTE[[#This Row],[Nb jours facturés au patient]]*Part_patient,0)</f>
        <v>0</v>
      </c>
      <c r="J4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6" s="119">
        <f>Décompte!$D$8</f>
        <v>43466</v>
      </c>
      <c r="L496" s="16">
        <f>Décompte!$B$12</f>
        <v>0</v>
      </c>
      <c r="M496" s="16">
        <f>Décompte!$B$18</f>
        <v>0</v>
      </c>
      <c r="N496" s="15" t="str">
        <f>Décompte!$E$11</f>
        <v>INF</v>
      </c>
    </row>
    <row r="497" spans="1:14" x14ac:dyDescent="0.2">
      <c r="A497" s="152"/>
      <c r="B497" s="153"/>
      <c r="C497" s="157"/>
      <c r="D497" s="157"/>
      <c r="E497" s="158"/>
      <c r="F497" s="159"/>
      <c r="G497" s="136" t="str">
        <f>DECOMPTE[[#This Row],[controle_1]]</f>
        <v>-</v>
      </c>
      <c r="H4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7" s="134">
        <f>IF(DECOMPTE[[#This Row],[controle_1]]="-",DECOMPTE[[#This Row],[Nb jours facturés au patient]]*Part_patient,0)</f>
        <v>0</v>
      </c>
      <c r="J4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7" s="119">
        <f>Décompte!$D$8</f>
        <v>43466</v>
      </c>
      <c r="L497" s="16">
        <f>Décompte!$B$12</f>
        <v>0</v>
      </c>
      <c r="M497" s="16">
        <f>Décompte!$B$18</f>
        <v>0</v>
      </c>
      <c r="N497" s="15" t="str">
        <f>Décompte!$E$11</f>
        <v>INF</v>
      </c>
    </row>
    <row r="498" spans="1:14" x14ac:dyDescent="0.2">
      <c r="A498" s="152"/>
      <c r="B498" s="153"/>
      <c r="C498" s="157"/>
      <c r="D498" s="157"/>
      <c r="E498" s="158"/>
      <c r="F498" s="159"/>
      <c r="G498" s="136" t="str">
        <f>DECOMPTE[[#This Row],[controle_1]]</f>
        <v>-</v>
      </c>
      <c r="H4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8" s="134">
        <f>IF(DECOMPTE[[#This Row],[controle_1]]="-",DECOMPTE[[#This Row],[Nb jours facturés au patient]]*Part_patient,0)</f>
        <v>0</v>
      </c>
      <c r="J4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8" s="119">
        <f>Décompte!$D$8</f>
        <v>43466</v>
      </c>
      <c r="L498" s="16">
        <f>Décompte!$B$12</f>
        <v>0</v>
      </c>
      <c r="M498" s="16">
        <f>Décompte!$B$18</f>
        <v>0</v>
      </c>
      <c r="N498" s="15" t="str">
        <f>Décompte!$E$11</f>
        <v>INF</v>
      </c>
    </row>
    <row r="499" spans="1:14" x14ac:dyDescent="0.2">
      <c r="A499" s="152"/>
      <c r="B499" s="153"/>
      <c r="C499" s="157"/>
      <c r="D499" s="157"/>
      <c r="E499" s="158"/>
      <c r="F499" s="159"/>
      <c r="G499" s="136" t="str">
        <f>DECOMPTE[[#This Row],[controle_1]]</f>
        <v>-</v>
      </c>
      <c r="H4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499" s="134">
        <f>IF(DECOMPTE[[#This Row],[controle_1]]="-",DECOMPTE[[#This Row],[Nb jours facturés au patient]]*Part_patient,0)</f>
        <v>0</v>
      </c>
      <c r="J4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499" s="119">
        <f>Décompte!$D$8</f>
        <v>43466</v>
      </c>
      <c r="L499" s="16">
        <f>Décompte!$B$12</f>
        <v>0</v>
      </c>
      <c r="M499" s="16">
        <f>Décompte!$B$18</f>
        <v>0</v>
      </c>
      <c r="N499" s="15" t="str">
        <f>Décompte!$E$11</f>
        <v>INF</v>
      </c>
    </row>
    <row r="500" spans="1:14" x14ac:dyDescent="0.2">
      <c r="A500" s="152"/>
      <c r="B500" s="153"/>
      <c r="C500" s="157"/>
      <c r="D500" s="157"/>
      <c r="E500" s="158"/>
      <c r="F500" s="159"/>
      <c r="G500" s="136" t="str">
        <f>DECOMPTE[[#This Row],[controle_1]]</f>
        <v>-</v>
      </c>
      <c r="H5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0" s="134">
        <f>IF(DECOMPTE[[#This Row],[controle_1]]="-",DECOMPTE[[#This Row],[Nb jours facturés au patient]]*Part_patient,0)</f>
        <v>0</v>
      </c>
      <c r="J5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0" s="119">
        <f>Décompte!$D$8</f>
        <v>43466</v>
      </c>
      <c r="L500" s="16">
        <f>Décompte!$B$12</f>
        <v>0</v>
      </c>
      <c r="M500" s="16">
        <f>Décompte!$B$18</f>
        <v>0</v>
      </c>
      <c r="N500" s="15" t="str">
        <f>Décompte!$E$11</f>
        <v>INF</v>
      </c>
    </row>
    <row r="501" spans="1:14" x14ac:dyDescent="0.2">
      <c r="A501" s="152"/>
      <c r="B501" s="153"/>
      <c r="C501" s="157"/>
      <c r="D501" s="157"/>
      <c r="E501" s="158"/>
      <c r="F501" s="159"/>
      <c r="G501" s="136" t="str">
        <f>DECOMPTE[[#This Row],[controle_1]]</f>
        <v>-</v>
      </c>
      <c r="H5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1" s="134">
        <f>IF(DECOMPTE[[#This Row],[controle_1]]="-",DECOMPTE[[#This Row],[Nb jours facturés au patient]]*Part_patient,0)</f>
        <v>0</v>
      </c>
      <c r="J5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1" s="119">
        <f>Décompte!$D$8</f>
        <v>43466</v>
      </c>
      <c r="L501" s="16">
        <f>Décompte!$B$12</f>
        <v>0</v>
      </c>
      <c r="M501" s="16">
        <f>Décompte!$B$18</f>
        <v>0</v>
      </c>
      <c r="N501" s="15" t="str">
        <f>Décompte!$E$11</f>
        <v>INF</v>
      </c>
    </row>
    <row r="502" spans="1:14" x14ac:dyDescent="0.2">
      <c r="A502" s="152"/>
      <c r="B502" s="153"/>
      <c r="C502" s="157"/>
      <c r="D502" s="157"/>
      <c r="E502" s="158"/>
      <c r="F502" s="159"/>
      <c r="G502" s="136" t="str">
        <f>DECOMPTE[[#This Row],[controle_1]]</f>
        <v>-</v>
      </c>
      <c r="H5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2" s="134">
        <f>IF(DECOMPTE[[#This Row],[controle_1]]="-",DECOMPTE[[#This Row],[Nb jours facturés au patient]]*Part_patient,0)</f>
        <v>0</v>
      </c>
      <c r="J5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2" s="119">
        <f>Décompte!$D$8</f>
        <v>43466</v>
      </c>
      <c r="L502" s="16">
        <f>Décompte!$B$12</f>
        <v>0</v>
      </c>
      <c r="M502" s="16">
        <f>Décompte!$B$18</f>
        <v>0</v>
      </c>
      <c r="N502" s="15" t="str">
        <f>Décompte!$E$11</f>
        <v>INF</v>
      </c>
    </row>
    <row r="503" spans="1:14" x14ac:dyDescent="0.2">
      <c r="A503" s="152"/>
      <c r="B503" s="153"/>
      <c r="C503" s="157"/>
      <c r="D503" s="157"/>
      <c r="E503" s="158"/>
      <c r="F503" s="159"/>
      <c r="G503" s="136" t="str">
        <f>DECOMPTE[[#This Row],[controle_1]]</f>
        <v>-</v>
      </c>
      <c r="H5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3" s="134">
        <f>IF(DECOMPTE[[#This Row],[controle_1]]="-",DECOMPTE[[#This Row],[Nb jours facturés au patient]]*Part_patient,0)</f>
        <v>0</v>
      </c>
      <c r="J5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3" s="119">
        <f>Décompte!$D$8</f>
        <v>43466</v>
      </c>
      <c r="L503" s="16">
        <f>Décompte!$B$12</f>
        <v>0</v>
      </c>
      <c r="M503" s="16">
        <f>Décompte!$B$18</f>
        <v>0</v>
      </c>
      <c r="N503" s="15" t="str">
        <f>Décompte!$E$11</f>
        <v>INF</v>
      </c>
    </row>
    <row r="504" spans="1:14" x14ac:dyDescent="0.2">
      <c r="A504" s="152"/>
      <c r="B504" s="153"/>
      <c r="C504" s="157"/>
      <c r="D504" s="157"/>
      <c r="E504" s="158"/>
      <c r="F504" s="159"/>
      <c r="G504" s="136" t="str">
        <f>DECOMPTE[[#This Row],[controle_1]]</f>
        <v>-</v>
      </c>
      <c r="H5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4" s="134">
        <f>IF(DECOMPTE[[#This Row],[controle_1]]="-",DECOMPTE[[#This Row],[Nb jours facturés au patient]]*Part_patient,0)</f>
        <v>0</v>
      </c>
      <c r="J5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4" s="119">
        <f>Décompte!$D$8</f>
        <v>43466</v>
      </c>
      <c r="L504" s="16">
        <f>Décompte!$B$12</f>
        <v>0</v>
      </c>
      <c r="M504" s="16">
        <f>Décompte!$B$18</f>
        <v>0</v>
      </c>
      <c r="N504" s="15" t="str">
        <f>Décompte!$E$11</f>
        <v>INF</v>
      </c>
    </row>
    <row r="505" spans="1:14" x14ac:dyDescent="0.2">
      <c r="A505" s="152"/>
      <c r="B505" s="153"/>
      <c r="C505" s="157"/>
      <c r="D505" s="157"/>
      <c r="E505" s="158"/>
      <c r="F505" s="159"/>
      <c r="G505" s="136" t="str">
        <f>DECOMPTE[[#This Row],[controle_1]]</f>
        <v>-</v>
      </c>
      <c r="H5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5" s="134">
        <f>IF(DECOMPTE[[#This Row],[controle_1]]="-",DECOMPTE[[#This Row],[Nb jours facturés au patient]]*Part_patient,0)</f>
        <v>0</v>
      </c>
      <c r="J5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5" s="119">
        <f>Décompte!$D$8</f>
        <v>43466</v>
      </c>
      <c r="L505" s="16">
        <f>Décompte!$B$12</f>
        <v>0</v>
      </c>
      <c r="M505" s="16">
        <f>Décompte!$B$18</f>
        <v>0</v>
      </c>
      <c r="N505" s="15" t="str">
        <f>Décompte!$E$11</f>
        <v>INF</v>
      </c>
    </row>
    <row r="506" spans="1:14" x14ac:dyDescent="0.2">
      <c r="A506" s="152"/>
      <c r="B506" s="153"/>
      <c r="C506" s="157"/>
      <c r="D506" s="157"/>
      <c r="E506" s="158"/>
      <c r="F506" s="159"/>
      <c r="G506" s="136" t="str">
        <f>DECOMPTE[[#This Row],[controle_1]]</f>
        <v>-</v>
      </c>
      <c r="H5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6" s="134">
        <f>IF(DECOMPTE[[#This Row],[controle_1]]="-",DECOMPTE[[#This Row],[Nb jours facturés au patient]]*Part_patient,0)</f>
        <v>0</v>
      </c>
      <c r="J5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6" s="119">
        <f>Décompte!$D$8</f>
        <v>43466</v>
      </c>
      <c r="L506" s="16">
        <f>Décompte!$B$12</f>
        <v>0</v>
      </c>
      <c r="M506" s="16">
        <f>Décompte!$B$18</f>
        <v>0</v>
      </c>
      <c r="N506" s="15" t="str">
        <f>Décompte!$E$11</f>
        <v>INF</v>
      </c>
    </row>
    <row r="507" spans="1:14" x14ac:dyDescent="0.2">
      <c r="A507" s="152"/>
      <c r="B507" s="153"/>
      <c r="C507" s="157"/>
      <c r="D507" s="157"/>
      <c r="E507" s="158"/>
      <c r="F507" s="159"/>
      <c r="G507" s="136" t="str">
        <f>DECOMPTE[[#This Row],[controle_1]]</f>
        <v>-</v>
      </c>
      <c r="H5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7" s="134">
        <f>IF(DECOMPTE[[#This Row],[controle_1]]="-",DECOMPTE[[#This Row],[Nb jours facturés au patient]]*Part_patient,0)</f>
        <v>0</v>
      </c>
      <c r="J5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7" s="119">
        <f>Décompte!$D$8</f>
        <v>43466</v>
      </c>
      <c r="L507" s="16">
        <f>Décompte!$B$12</f>
        <v>0</v>
      </c>
      <c r="M507" s="16">
        <f>Décompte!$B$18</f>
        <v>0</v>
      </c>
      <c r="N507" s="15" t="str">
        <f>Décompte!$E$11</f>
        <v>INF</v>
      </c>
    </row>
    <row r="508" spans="1:14" x14ac:dyDescent="0.2">
      <c r="A508" s="152"/>
      <c r="B508" s="153"/>
      <c r="C508" s="157"/>
      <c r="D508" s="157"/>
      <c r="E508" s="158"/>
      <c r="F508" s="159"/>
      <c r="G508" s="136" t="str">
        <f>DECOMPTE[[#This Row],[controle_1]]</f>
        <v>-</v>
      </c>
      <c r="H5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8" s="134">
        <f>IF(DECOMPTE[[#This Row],[controle_1]]="-",DECOMPTE[[#This Row],[Nb jours facturés au patient]]*Part_patient,0)</f>
        <v>0</v>
      </c>
      <c r="J5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8" s="119">
        <f>Décompte!$D$8</f>
        <v>43466</v>
      </c>
      <c r="L508" s="16">
        <f>Décompte!$B$12</f>
        <v>0</v>
      </c>
      <c r="M508" s="16">
        <f>Décompte!$B$18</f>
        <v>0</v>
      </c>
      <c r="N508" s="15" t="str">
        <f>Décompte!$E$11</f>
        <v>INF</v>
      </c>
    </row>
    <row r="509" spans="1:14" x14ac:dyDescent="0.2">
      <c r="A509" s="152"/>
      <c r="B509" s="153"/>
      <c r="C509" s="157"/>
      <c r="D509" s="157"/>
      <c r="E509" s="158"/>
      <c r="F509" s="159"/>
      <c r="G509" s="136" t="str">
        <f>DECOMPTE[[#This Row],[controle_1]]</f>
        <v>-</v>
      </c>
      <c r="H5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09" s="134">
        <f>IF(DECOMPTE[[#This Row],[controle_1]]="-",DECOMPTE[[#This Row],[Nb jours facturés au patient]]*Part_patient,0)</f>
        <v>0</v>
      </c>
      <c r="J5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09" s="119">
        <f>Décompte!$D$8</f>
        <v>43466</v>
      </c>
      <c r="L509" s="16">
        <f>Décompte!$B$12</f>
        <v>0</v>
      </c>
      <c r="M509" s="16">
        <f>Décompte!$B$18</f>
        <v>0</v>
      </c>
      <c r="N509" s="15" t="str">
        <f>Décompte!$E$11</f>
        <v>INF</v>
      </c>
    </row>
    <row r="510" spans="1:14" x14ac:dyDescent="0.2">
      <c r="A510" s="152"/>
      <c r="B510" s="153"/>
      <c r="C510" s="157"/>
      <c r="D510" s="157"/>
      <c r="E510" s="158"/>
      <c r="F510" s="159"/>
      <c r="G510" s="136" t="str">
        <f>DECOMPTE[[#This Row],[controle_1]]</f>
        <v>-</v>
      </c>
      <c r="H5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0" s="134">
        <f>IF(DECOMPTE[[#This Row],[controle_1]]="-",DECOMPTE[[#This Row],[Nb jours facturés au patient]]*Part_patient,0)</f>
        <v>0</v>
      </c>
      <c r="J5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0" s="119">
        <f>Décompte!$D$8</f>
        <v>43466</v>
      </c>
      <c r="L510" s="16">
        <f>Décompte!$B$12</f>
        <v>0</v>
      </c>
      <c r="M510" s="16">
        <f>Décompte!$B$18</f>
        <v>0</v>
      </c>
      <c r="N510" s="15" t="str">
        <f>Décompte!$E$11</f>
        <v>INF</v>
      </c>
    </row>
    <row r="511" spans="1:14" x14ac:dyDescent="0.2">
      <c r="A511" s="152"/>
      <c r="B511" s="153"/>
      <c r="C511" s="157"/>
      <c r="D511" s="157"/>
      <c r="E511" s="158"/>
      <c r="F511" s="159"/>
      <c r="G511" s="136" t="str">
        <f>DECOMPTE[[#This Row],[controle_1]]</f>
        <v>-</v>
      </c>
      <c r="H5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1" s="134">
        <f>IF(DECOMPTE[[#This Row],[controle_1]]="-",DECOMPTE[[#This Row],[Nb jours facturés au patient]]*Part_patient,0)</f>
        <v>0</v>
      </c>
      <c r="J5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1" s="119">
        <f>Décompte!$D$8</f>
        <v>43466</v>
      </c>
      <c r="L511" s="16">
        <f>Décompte!$B$12</f>
        <v>0</v>
      </c>
      <c r="M511" s="16">
        <f>Décompte!$B$18</f>
        <v>0</v>
      </c>
      <c r="N511" s="15" t="str">
        <f>Décompte!$E$11</f>
        <v>INF</v>
      </c>
    </row>
    <row r="512" spans="1:14" x14ac:dyDescent="0.2">
      <c r="A512" s="152"/>
      <c r="B512" s="153"/>
      <c r="C512" s="157"/>
      <c r="D512" s="157"/>
      <c r="E512" s="158"/>
      <c r="F512" s="159"/>
      <c r="G512" s="136" t="str">
        <f>DECOMPTE[[#This Row],[controle_1]]</f>
        <v>-</v>
      </c>
      <c r="H5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2" s="134">
        <f>IF(DECOMPTE[[#This Row],[controle_1]]="-",DECOMPTE[[#This Row],[Nb jours facturés au patient]]*Part_patient,0)</f>
        <v>0</v>
      </c>
      <c r="J5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2" s="119">
        <f>Décompte!$D$8</f>
        <v>43466</v>
      </c>
      <c r="L512" s="16">
        <f>Décompte!$B$12</f>
        <v>0</v>
      </c>
      <c r="M512" s="16">
        <f>Décompte!$B$18</f>
        <v>0</v>
      </c>
      <c r="N512" s="15" t="str">
        <f>Décompte!$E$11</f>
        <v>INF</v>
      </c>
    </row>
    <row r="513" spans="1:14" x14ac:dyDescent="0.2">
      <c r="A513" s="152"/>
      <c r="B513" s="153"/>
      <c r="C513" s="157"/>
      <c r="D513" s="157"/>
      <c r="E513" s="158"/>
      <c r="F513" s="159"/>
      <c r="G513" s="136" t="str">
        <f>DECOMPTE[[#This Row],[controle_1]]</f>
        <v>-</v>
      </c>
      <c r="H5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3" s="134">
        <f>IF(DECOMPTE[[#This Row],[controle_1]]="-",DECOMPTE[[#This Row],[Nb jours facturés au patient]]*Part_patient,0)</f>
        <v>0</v>
      </c>
      <c r="J5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3" s="119">
        <f>Décompte!$D$8</f>
        <v>43466</v>
      </c>
      <c r="L513" s="16">
        <f>Décompte!$B$12</f>
        <v>0</v>
      </c>
      <c r="M513" s="16">
        <f>Décompte!$B$18</f>
        <v>0</v>
      </c>
      <c r="N513" s="15" t="str">
        <f>Décompte!$E$11</f>
        <v>INF</v>
      </c>
    </row>
    <row r="514" spans="1:14" x14ac:dyDescent="0.2">
      <c r="A514" s="152"/>
      <c r="B514" s="153"/>
      <c r="C514" s="157"/>
      <c r="D514" s="157"/>
      <c r="E514" s="158"/>
      <c r="F514" s="159"/>
      <c r="G514" s="136" t="str">
        <f>DECOMPTE[[#This Row],[controle_1]]</f>
        <v>-</v>
      </c>
      <c r="H5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4" s="134">
        <f>IF(DECOMPTE[[#This Row],[controle_1]]="-",DECOMPTE[[#This Row],[Nb jours facturés au patient]]*Part_patient,0)</f>
        <v>0</v>
      </c>
      <c r="J5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4" s="119">
        <f>Décompte!$D$8</f>
        <v>43466</v>
      </c>
      <c r="L514" s="16">
        <f>Décompte!$B$12</f>
        <v>0</v>
      </c>
      <c r="M514" s="16">
        <f>Décompte!$B$18</f>
        <v>0</v>
      </c>
      <c r="N514" s="15" t="str">
        <f>Décompte!$E$11</f>
        <v>INF</v>
      </c>
    </row>
    <row r="515" spans="1:14" x14ac:dyDescent="0.2">
      <c r="A515" s="152"/>
      <c r="B515" s="153"/>
      <c r="C515" s="157"/>
      <c r="D515" s="157"/>
      <c r="E515" s="158"/>
      <c r="F515" s="159"/>
      <c r="G515" s="136" t="str">
        <f>DECOMPTE[[#This Row],[controle_1]]</f>
        <v>-</v>
      </c>
      <c r="H5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5" s="134">
        <f>IF(DECOMPTE[[#This Row],[controle_1]]="-",DECOMPTE[[#This Row],[Nb jours facturés au patient]]*Part_patient,0)</f>
        <v>0</v>
      </c>
      <c r="J5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5" s="119">
        <f>Décompte!$D$8</f>
        <v>43466</v>
      </c>
      <c r="L515" s="16">
        <f>Décompte!$B$12</f>
        <v>0</v>
      </c>
      <c r="M515" s="16">
        <f>Décompte!$B$18</f>
        <v>0</v>
      </c>
      <c r="N515" s="15" t="str">
        <f>Décompte!$E$11</f>
        <v>INF</v>
      </c>
    </row>
    <row r="516" spans="1:14" x14ac:dyDescent="0.2">
      <c r="A516" s="152"/>
      <c r="B516" s="153"/>
      <c r="C516" s="157"/>
      <c r="D516" s="157"/>
      <c r="E516" s="158"/>
      <c r="F516" s="159"/>
      <c r="G516" s="136" t="str">
        <f>DECOMPTE[[#This Row],[controle_1]]</f>
        <v>-</v>
      </c>
      <c r="H5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6" s="134">
        <f>IF(DECOMPTE[[#This Row],[controle_1]]="-",DECOMPTE[[#This Row],[Nb jours facturés au patient]]*Part_patient,0)</f>
        <v>0</v>
      </c>
      <c r="J5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6" s="119">
        <f>Décompte!$D$8</f>
        <v>43466</v>
      </c>
      <c r="L516" s="16">
        <f>Décompte!$B$12</f>
        <v>0</v>
      </c>
      <c r="M516" s="16">
        <f>Décompte!$B$18</f>
        <v>0</v>
      </c>
      <c r="N516" s="15" t="str">
        <f>Décompte!$E$11</f>
        <v>INF</v>
      </c>
    </row>
    <row r="517" spans="1:14" x14ac:dyDescent="0.2">
      <c r="A517" s="152"/>
      <c r="B517" s="153"/>
      <c r="C517" s="157"/>
      <c r="D517" s="157"/>
      <c r="E517" s="158"/>
      <c r="F517" s="159"/>
      <c r="G517" s="136" t="str">
        <f>DECOMPTE[[#This Row],[controle_1]]</f>
        <v>-</v>
      </c>
      <c r="H5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7" s="134">
        <f>IF(DECOMPTE[[#This Row],[controle_1]]="-",DECOMPTE[[#This Row],[Nb jours facturés au patient]]*Part_patient,0)</f>
        <v>0</v>
      </c>
      <c r="J5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7" s="119">
        <f>Décompte!$D$8</f>
        <v>43466</v>
      </c>
      <c r="L517" s="16">
        <f>Décompte!$B$12</f>
        <v>0</v>
      </c>
      <c r="M517" s="16">
        <f>Décompte!$B$18</f>
        <v>0</v>
      </c>
      <c r="N517" s="15" t="str">
        <f>Décompte!$E$11</f>
        <v>INF</v>
      </c>
    </row>
    <row r="518" spans="1:14" x14ac:dyDescent="0.2">
      <c r="A518" s="152"/>
      <c r="B518" s="153"/>
      <c r="C518" s="157"/>
      <c r="D518" s="157"/>
      <c r="E518" s="158"/>
      <c r="F518" s="159"/>
      <c r="G518" s="136" t="str">
        <f>DECOMPTE[[#This Row],[controle_1]]</f>
        <v>-</v>
      </c>
      <c r="H5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8" s="134">
        <f>IF(DECOMPTE[[#This Row],[controle_1]]="-",DECOMPTE[[#This Row],[Nb jours facturés au patient]]*Part_patient,0)</f>
        <v>0</v>
      </c>
      <c r="J5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8" s="119">
        <f>Décompte!$D$8</f>
        <v>43466</v>
      </c>
      <c r="L518" s="16">
        <f>Décompte!$B$12</f>
        <v>0</v>
      </c>
      <c r="M518" s="16">
        <f>Décompte!$B$18</f>
        <v>0</v>
      </c>
      <c r="N518" s="15" t="str">
        <f>Décompte!$E$11</f>
        <v>INF</v>
      </c>
    </row>
    <row r="519" spans="1:14" x14ac:dyDescent="0.2">
      <c r="A519" s="152"/>
      <c r="B519" s="153"/>
      <c r="C519" s="157"/>
      <c r="D519" s="157"/>
      <c r="E519" s="158"/>
      <c r="F519" s="159"/>
      <c r="G519" s="136" t="str">
        <f>DECOMPTE[[#This Row],[controle_1]]</f>
        <v>-</v>
      </c>
      <c r="H5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19" s="134">
        <f>IF(DECOMPTE[[#This Row],[controle_1]]="-",DECOMPTE[[#This Row],[Nb jours facturés au patient]]*Part_patient,0)</f>
        <v>0</v>
      </c>
      <c r="J5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19" s="119">
        <f>Décompte!$D$8</f>
        <v>43466</v>
      </c>
      <c r="L519" s="16">
        <f>Décompte!$B$12</f>
        <v>0</v>
      </c>
      <c r="M519" s="16">
        <f>Décompte!$B$18</f>
        <v>0</v>
      </c>
      <c r="N519" s="15" t="str">
        <f>Décompte!$E$11</f>
        <v>INF</v>
      </c>
    </row>
    <row r="520" spans="1:14" x14ac:dyDescent="0.2">
      <c r="A520" s="152"/>
      <c r="B520" s="153"/>
      <c r="C520" s="157"/>
      <c r="D520" s="157"/>
      <c r="E520" s="158"/>
      <c r="F520" s="159"/>
      <c r="G520" s="136" t="str">
        <f>DECOMPTE[[#This Row],[controle_1]]</f>
        <v>-</v>
      </c>
      <c r="H5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0" s="134">
        <f>IF(DECOMPTE[[#This Row],[controle_1]]="-",DECOMPTE[[#This Row],[Nb jours facturés au patient]]*Part_patient,0)</f>
        <v>0</v>
      </c>
      <c r="J5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0" s="119">
        <f>Décompte!$D$8</f>
        <v>43466</v>
      </c>
      <c r="L520" s="16">
        <f>Décompte!$B$12</f>
        <v>0</v>
      </c>
      <c r="M520" s="16">
        <f>Décompte!$B$18</f>
        <v>0</v>
      </c>
      <c r="N520" s="15" t="str">
        <f>Décompte!$E$11</f>
        <v>INF</v>
      </c>
    </row>
    <row r="521" spans="1:14" x14ac:dyDescent="0.2">
      <c r="A521" s="152"/>
      <c r="B521" s="153"/>
      <c r="C521" s="157"/>
      <c r="D521" s="157"/>
      <c r="E521" s="158"/>
      <c r="F521" s="159"/>
      <c r="G521" s="136" t="str">
        <f>DECOMPTE[[#This Row],[controle_1]]</f>
        <v>-</v>
      </c>
      <c r="H5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1" s="134">
        <f>IF(DECOMPTE[[#This Row],[controle_1]]="-",DECOMPTE[[#This Row],[Nb jours facturés au patient]]*Part_patient,0)</f>
        <v>0</v>
      </c>
      <c r="J5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1" s="119">
        <f>Décompte!$D$8</f>
        <v>43466</v>
      </c>
      <c r="L521" s="16">
        <f>Décompte!$B$12</f>
        <v>0</v>
      </c>
      <c r="M521" s="16">
        <f>Décompte!$B$18</f>
        <v>0</v>
      </c>
      <c r="N521" s="15" t="str">
        <f>Décompte!$E$11</f>
        <v>INF</v>
      </c>
    </row>
    <row r="522" spans="1:14" x14ac:dyDescent="0.2">
      <c r="A522" s="152"/>
      <c r="B522" s="153"/>
      <c r="C522" s="157"/>
      <c r="D522" s="157"/>
      <c r="E522" s="158"/>
      <c r="F522" s="159"/>
      <c r="G522" s="136" t="str">
        <f>DECOMPTE[[#This Row],[controle_1]]</f>
        <v>-</v>
      </c>
      <c r="H5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2" s="134">
        <f>IF(DECOMPTE[[#This Row],[controle_1]]="-",DECOMPTE[[#This Row],[Nb jours facturés au patient]]*Part_patient,0)</f>
        <v>0</v>
      </c>
      <c r="J5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2" s="119">
        <f>Décompte!$D$8</f>
        <v>43466</v>
      </c>
      <c r="L522" s="16">
        <f>Décompte!$B$12</f>
        <v>0</v>
      </c>
      <c r="M522" s="16">
        <f>Décompte!$B$18</f>
        <v>0</v>
      </c>
      <c r="N522" s="15" t="str">
        <f>Décompte!$E$11</f>
        <v>INF</v>
      </c>
    </row>
    <row r="523" spans="1:14" x14ac:dyDescent="0.2">
      <c r="A523" s="152"/>
      <c r="B523" s="153"/>
      <c r="C523" s="157"/>
      <c r="D523" s="157"/>
      <c r="E523" s="158"/>
      <c r="F523" s="159"/>
      <c r="G523" s="136" t="str">
        <f>DECOMPTE[[#This Row],[controle_1]]</f>
        <v>-</v>
      </c>
      <c r="H5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3" s="134">
        <f>IF(DECOMPTE[[#This Row],[controle_1]]="-",DECOMPTE[[#This Row],[Nb jours facturés au patient]]*Part_patient,0)</f>
        <v>0</v>
      </c>
      <c r="J5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3" s="119">
        <f>Décompte!$D$8</f>
        <v>43466</v>
      </c>
      <c r="L523" s="16">
        <f>Décompte!$B$12</f>
        <v>0</v>
      </c>
      <c r="M523" s="16">
        <f>Décompte!$B$18</f>
        <v>0</v>
      </c>
      <c r="N523" s="15" t="str">
        <f>Décompte!$E$11</f>
        <v>INF</v>
      </c>
    </row>
    <row r="524" spans="1:14" x14ac:dyDescent="0.2">
      <c r="A524" s="152"/>
      <c r="B524" s="153"/>
      <c r="C524" s="157"/>
      <c r="D524" s="157"/>
      <c r="E524" s="158"/>
      <c r="F524" s="159"/>
      <c r="G524" s="136" t="str">
        <f>DECOMPTE[[#This Row],[controle_1]]</f>
        <v>-</v>
      </c>
      <c r="H5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4" s="134">
        <f>IF(DECOMPTE[[#This Row],[controle_1]]="-",DECOMPTE[[#This Row],[Nb jours facturés au patient]]*Part_patient,0)</f>
        <v>0</v>
      </c>
      <c r="J5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4" s="119">
        <f>Décompte!$D$8</f>
        <v>43466</v>
      </c>
      <c r="L524" s="16">
        <f>Décompte!$B$12</f>
        <v>0</v>
      </c>
      <c r="M524" s="16">
        <f>Décompte!$B$18</f>
        <v>0</v>
      </c>
      <c r="N524" s="15" t="str">
        <f>Décompte!$E$11</f>
        <v>INF</v>
      </c>
    </row>
    <row r="525" spans="1:14" x14ac:dyDescent="0.2">
      <c r="A525" s="152"/>
      <c r="B525" s="153"/>
      <c r="C525" s="157"/>
      <c r="D525" s="157"/>
      <c r="E525" s="158"/>
      <c r="F525" s="159"/>
      <c r="G525" s="136" t="str">
        <f>DECOMPTE[[#This Row],[controle_1]]</f>
        <v>-</v>
      </c>
      <c r="H5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5" s="134">
        <f>IF(DECOMPTE[[#This Row],[controle_1]]="-",DECOMPTE[[#This Row],[Nb jours facturés au patient]]*Part_patient,0)</f>
        <v>0</v>
      </c>
      <c r="J5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5" s="119">
        <f>Décompte!$D$8</f>
        <v>43466</v>
      </c>
      <c r="L525" s="16">
        <f>Décompte!$B$12</f>
        <v>0</v>
      </c>
      <c r="M525" s="16">
        <f>Décompte!$B$18</f>
        <v>0</v>
      </c>
      <c r="N525" s="15" t="str">
        <f>Décompte!$E$11</f>
        <v>INF</v>
      </c>
    </row>
    <row r="526" spans="1:14" x14ac:dyDescent="0.2">
      <c r="A526" s="152"/>
      <c r="B526" s="153"/>
      <c r="C526" s="157"/>
      <c r="D526" s="157"/>
      <c r="E526" s="158"/>
      <c r="F526" s="159"/>
      <c r="G526" s="136" t="str">
        <f>DECOMPTE[[#This Row],[controle_1]]</f>
        <v>-</v>
      </c>
      <c r="H5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6" s="134">
        <f>IF(DECOMPTE[[#This Row],[controle_1]]="-",DECOMPTE[[#This Row],[Nb jours facturés au patient]]*Part_patient,0)</f>
        <v>0</v>
      </c>
      <c r="J5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6" s="119">
        <f>Décompte!$D$8</f>
        <v>43466</v>
      </c>
      <c r="L526" s="16">
        <f>Décompte!$B$12</f>
        <v>0</v>
      </c>
      <c r="M526" s="16">
        <f>Décompte!$B$18</f>
        <v>0</v>
      </c>
      <c r="N526" s="15" t="str">
        <f>Décompte!$E$11</f>
        <v>INF</v>
      </c>
    </row>
    <row r="527" spans="1:14" x14ac:dyDescent="0.2">
      <c r="A527" s="152"/>
      <c r="B527" s="153"/>
      <c r="C527" s="157"/>
      <c r="D527" s="157"/>
      <c r="E527" s="158"/>
      <c r="F527" s="159"/>
      <c r="G527" s="136" t="str">
        <f>DECOMPTE[[#This Row],[controle_1]]</f>
        <v>-</v>
      </c>
      <c r="H5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7" s="134">
        <f>IF(DECOMPTE[[#This Row],[controle_1]]="-",DECOMPTE[[#This Row],[Nb jours facturés au patient]]*Part_patient,0)</f>
        <v>0</v>
      </c>
      <c r="J5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7" s="119">
        <f>Décompte!$D$8</f>
        <v>43466</v>
      </c>
      <c r="L527" s="16">
        <f>Décompte!$B$12</f>
        <v>0</v>
      </c>
      <c r="M527" s="16">
        <f>Décompte!$B$18</f>
        <v>0</v>
      </c>
      <c r="N527" s="15" t="str">
        <f>Décompte!$E$11</f>
        <v>INF</v>
      </c>
    </row>
    <row r="528" spans="1:14" x14ac:dyDescent="0.2">
      <c r="A528" s="152"/>
      <c r="B528" s="153"/>
      <c r="C528" s="157"/>
      <c r="D528" s="157"/>
      <c r="E528" s="158"/>
      <c r="F528" s="159"/>
      <c r="G528" s="136" t="str">
        <f>DECOMPTE[[#This Row],[controle_1]]</f>
        <v>-</v>
      </c>
      <c r="H5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8" s="134">
        <f>IF(DECOMPTE[[#This Row],[controle_1]]="-",DECOMPTE[[#This Row],[Nb jours facturés au patient]]*Part_patient,0)</f>
        <v>0</v>
      </c>
      <c r="J5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8" s="119">
        <f>Décompte!$D$8</f>
        <v>43466</v>
      </c>
      <c r="L528" s="16">
        <f>Décompte!$B$12</f>
        <v>0</v>
      </c>
      <c r="M528" s="16">
        <f>Décompte!$B$18</f>
        <v>0</v>
      </c>
      <c r="N528" s="15" t="str">
        <f>Décompte!$E$11</f>
        <v>INF</v>
      </c>
    </row>
    <row r="529" spans="1:14" x14ac:dyDescent="0.2">
      <c r="A529" s="152"/>
      <c r="B529" s="153"/>
      <c r="C529" s="157"/>
      <c r="D529" s="157"/>
      <c r="E529" s="158"/>
      <c r="F529" s="159"/>
      <c r="G529" s="136" t="str">
        <f>DECOMPTE[[#This Row],[controle_1]]</f>
        <v>-</v>
      </c>
      <c r="H5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29" s="134">
        <f>IF(DECOMPTE[[#This Row],[controle_1]]="-",DECOMPTE[[#This Row],[Nb jours facturés au patient]]*Part_patient,0)</f>
        <v>0</v>
      </c>
      <c r="J5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29" s="119">
        <f>Décompte!$D$8</f>
        <v>43466</v>
      </c>
      <c r="L529" s="16">
        <f>Décompte!$B$12</f>
        <v>0</v>
      </c>
      <c r="M529" s="16">
        <f>Décompte!$B$18</f>
        <v>0</v>
      </c>
      <c r="N529" s="15" t="str">
        <f>Décompte!$E$11</f>
        <v>INF</v>
      </c>
    </row>
    <row r="530" spans="1:14" x14ac:dyDescent="0.2">
      <c r="A530" s="152"/>
      <c r="B530" s="153"/>
      <c r="C530" s="157"/>
      <c r="D530" s="157"/>
      <c r="E530" s="158"/>
      <c r="F530" s="159"/>
      <c r="G530" s="136" t="str">
        <f>DECOMPTE[[#This Row],[controle_1]]</f>
        <v>-</v>
      </c>
      <c r="H5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0" s="134">
        <f>IF(DECOMPTE[[#This Row],[controle_1]]="-",DECOMPTE[[#This Row],[Nb jours facturés au patient]]*Part_patient,0)</f>
        <v>0</v>
      </c>
      <c r="J5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0" s="119">
        <f>Décompte!$D$8</f>
        <v>43466</v>
      </c>
      <c r="L530" s="16">
        <f>Décompte!$B$12</f>
        <v>0</v>
      </c>
      <c r="M530" s="16">
        <f>Décompte!$B$18</f>
        <v>0</v>
      </c>
      <c r="N530" s="15" t="str">
        <f>Décompte!$E$11</f>
        <v>INF</v>
      </c>
    </row>
    <row r="531" spans="1:14" x14ac:dyDescent="0.2">
      <c r="A531" s="152"/>
      <c r="B531" s="153"/>
      <c r="C531" s="157"/>
      <c r="D531" s="157"/>
      <c r="E531" s="158"/>
      <c r="F531" s="159"/>
      <c r="G531" s="136" t="str">
        <f>DECOMPTE[[#This Row],[controle_1]]</f>
        <v>-</v>
      </c>
      <c r="H5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1" s="134">
        <f>IF(DECOMPTE[[#This Row],[controle_1]]="-",DECOMPTE[[#This Row],[Nb jours facturés au patient]]*Part_patient,0)</f>
        <v>0</v>
      </c>
      <c r="J5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1" s="119">
        <f>Décompte!$D$8</f>
        <v>43466</v>
      </c>
      <c r="L531" s="16">
        <f>Décompte!$B$12</f>
        <v>0</v>
      </c>
      <c r="M531" s="16">
        <f>Décompte!$B$18</f>
        <v>0</v>
      </c>
      <c r="N531" s="15" t="str">
        <f>Décompte!$E$11</f>
        <v>INF</v>
      </c>
    </row>
    <row r="532" spans="1:14" x14ac:dyDescent="0.2">
      <c r="A532" s="152"/>
      <c r="B532" s="153"/>
      <c r="C532" s="157"/>
      <c r="D532" s="157"/>
      <c r="E532" s="158"/>
      <c r="F532" s="159"/>
      <c r="G532" s="136" t="str">
        <f>DECOMPTE[[#This Row],[controle_1]]</f>
        <v>-</v>
      </c>
      <c r="H5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2" s="134">
        <f>IF(DECOMPTE[[#This Row],[controle_1]]="-",DECOMPTE[[#This Row],[Nb jours facturés au patient]]*Part_patient,0)</f>
        <v>0</v>
      </c>
      <c r="J5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2" s="119">
        <f>Décompte!$D$8</f>
        <v>43466</v>
      </c>
      <c r="L532" s="16">
        <f>Décompte!$B$12</f>
        <v>0</v>
      </c>
      <c r="M532" s="16">
        <f>Décompte!$B$18</f>
        <v>0</v>
      </c>
      <c r="N532" s="15" t="str">
        <f>Décompte!$E$11</f>
        <v>INF</v>
      </c>
    </row>
    <row r="533" spans="1:14" x14ac:dyDescent="0.2">
      <c r="A533" s="152"/>
      <c r="B533" s="153"/>
      <c r="C533" s="157"/>
      <c r="D533" s="157"/>
      <c r="E533" s="158"/>
      <c r="F533" s="159"/>
      <c r="G533" s="136" t="str">
        <f>DECOMPTE[[#This Row],[controle_1]]</f>
        <v>-</v>
      </c>
      <c r="H5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3" s="134">
        <f>IF(DECOMPTE[[#This Row],[controle_1]]="-",DECOMPTE[[#This Row],[Nb jours facturés au patient]]*Part_patient,0)</f>
        <v>0</v>
      </c>
      <c r="J5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3" s="119">
        <f>Décompte!$D$8</f>
        <v>43466</v>
      </c>
      <c r="L533" s="16">
        <f>Décompte!$B$12</f>
        <v>0</v>
      </c>
      <c r="M533" s="16">
        <f>Décompte!$B$18</f>
        <v>0</v>
      </c>
      <c r="N533" s="15" t="str">
        <f>Décompte!$E$11</f>
        <v>INF</v>
      </c>
    </row>
    <row r="534" spans="1:14" x14ac:dyDescent="0.2">
      <c r="A534" s="152"/>
      <c r="B534" s="153"/>
      <c r="C534" s="157"/>
      <c r="D534" s="157"/>
      <c r="E534" s="158"/>
      <c r="F534" s="159"/>
      <c r="G534" s="136" t="str">
        <f>DECOMPTE[[#This Row],[controle_1]]</f>
        <v>-</v>
      </c>
      <c r="H5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4" s="134">
        <f>IF(DECOMPTE[[#This Row],[controle_1]]="-",DECOMPTE[[#This Row],[Nb jours facturés au patient]]*Part_patient,0)</f>
        <v>0</v>
      </c>
      <c r="J5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4" s="119">
        <f>Décompte!$D$8</f>
        <v>43466</v>
      </c>
      <c r="L534" s="16">
        <f>Décompte!$B$12</f>
        <v>0</v>
      </c>
      <c r="M534" s="16">
        <f>Décompte!$B$18</f>
        <v>0</v>
      </c>
      <c r="N534" s="15" t="str">
        <f>Décompte!$E$11</f>
        <v>INF</v>
      </c>
    </row>
    <row r="535" spans="1:14" x14ac:dyDescent="0.2">
      <c r="A535" s="152"/>
      <c r="B535" s="153"/>
      <c r="C535" s="157"/>
      <c r="D535" s="157"/>
      <c r="E535" s="158"/>
      <c r="F535" s="159"/>
      <c r="G535" s="136" t="str">
        <f>DECOMPTE[[#This Row],[controle_1]]</f>
        <v>-</v>
      </c>
      <c r="H5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5" s="134">
        <f>IF(DECOMPTE[[#This Row],[controle_1]]="-",DECOMPTE[[#This Row],[Nb jours facturés au patient]]*Part_patient,0)</f>
        <v>0</v>
      </c>
      <c r="J5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5" s="119">
        <f>Décompte!$D$8</f>
        <v>43466</v>
      </c>
      <c r="L535" s="16">
        <f>Décompte!$B$12</f>
        <v>0</v>
      </c>
      <c r="M535" s="16">
        <f>Décompte!$B$18</f>
        <v>0</v>
      </c>
      <c r="N535" s="15" t="str">
        <f>Décompte!$E$11</f>
        <v>INF</v>
      </c>
    </row>
    <row r="536" spans="1:14" x14ac:dyDescent="0.2">
      <c r="A536" s="152"/>
      <c r="B536" s="153"/>
      <c r="C536" s="157"/>
      <c r="D536" s="157"/>
      <c r="E536" s="158"/>
      <c r="F536" s="159"/>
      <c r="G536" s="136" t="str">
        <f>DECOMPTE[[#This Row],[controle_1]]</f>
        <v>-</v>
      </c>
      <c r="H5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6" s="134">
        <f>IF(DECOMPTE[[#This Row],[controle_1]]="-",DECOMPTE[[#This Row],[Nb jours facturés au patient]]*Part_patient,0)</f>
        <v>0</v>
      </c>
      <c r="J5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6" s="119">
        <f>Décompte!$D$8</f>
        <v>43466</v>
      </c>
      <c r="L536" s="16">
        <f>Décompte!$B$12</f>
        <v>0</v>
      </c>
      <c r="M536" s="16">
        <f>Décompte!$B$18</f>
        <v>0</v>
      </c>
      <c r="N536" s="15" t="str">
        <f>Décompte!$E$11</f>
        <v>INF</v>
      </c>
    </row>
    <row r="537" spans="1:14" x14ac:dyDescent="0.2">
      <c r="A537" s="152"/>
      <c r="B537" s="153"/>
      <c r="C537" s="157"/>
      <c r="D537" s="157"/>
      <c r="E537" s="158"/>
      <c r="F537" s="159"/>
      <c r="G537" s="136" t="str">
        <f>DECOMPTE[[#This Row],[controle_1]]</f>
        <v>-</v>
      </c>
      <c r="H5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7" s="134">
        <f>IF(DECOMPTE[[#This Row],[controle_1]]="-",DECOMPTE[[#This Row],[Nb jours facturés au patient]]*Part_patient,0)</f>
        <v>0</v>
      </c>
      <c r="J5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7" s="119">
        <f>Décompte!$D$8</f>
        <v>43466</v>
      </c>
      <c r="L537" s="16">
        <f>Décompte!$B$12</f>
        <v>0</v>
      </c>
      <c r="M537" s="16">
        <f>Décompte!$B$18</f>
        <v>0</v>
      </c>
      <c r="N537" s="15" t="str">
        <f>Décompte!$E$11</f>
        <v>INF</v>
      </c>
    </row>
    <row r="538" spans="1:14" x14ac:dyDescent="0.2">
      <c r="A538" s="152"/>
      <c r="B538" s="153"/>
      <c r="C538" s="157"/>
      <c r="D538" s="157"/>
      <c r="E538" s="158"/>
      <c r="F538" s="159"/>
      <c r="G538" s="136" t="str">
        <f>DECOMPTE[[#This Row],[controle_1]]</f>
        <v>-</v>
      </c>
      <c r="H5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8" s="134">
        <f>IF(DECOMPTE[[#This Row],[controle_1]]="-",DECOMPTE[[#This Row],[Nb jours facturés au patient]]*Part_patient,0)</f>
        <v>0</v>
      </c>
      <c r="J5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8" s="119">
        <f>Décompte!$D$8</f>
        <v>43466</v>
      </c>
      <c r="L538" s="16">
        <f>Décompte!$B$12</f>
        <v>0</v>
      </c>
      <c r="M538" s="16">
        <f>Décompte!$B$18</f>
        <v>0</v>
      </c>
      <c r="N538" s="15" t="str">
        <f>Décompte!$E$11</f>
        <v>INF</v>
      </c>
    </row>
    <row r="539" spans="1:14" x14ac:dyDescent="0.2">
      <c r="A539" s="152"/>
      <c r="B539" s="153"/>
      <c r="C539" s="157"/>
      <c r="D539" s="157"/>
      <c r="E539" s="158"/>
      <c r="F539" s="159"/>
      <c r="G539" s="136" t="str">
        <f>DECOMPTE[[#This Row],[controle_1]]</f>
        <v>-</v>
      </c>
      <c r="H5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39" s="134">
        <f>IF(DECOMPTE[[#This Row],[controle_1]]="-",DECOMPTE[[#This Row],[Nb jours facturés au patient]]*Part_patient,0)</f>
        <v>0</v>
      </c>
      <c r="J5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39" s="119">
        <f>Décompte!$D$8</f>
        <v>43466</v>
      </c>
      <c r="L539" s="16">
        <f>Décompte!$B$12</f>
        <v>0</v>
      </c>
      <c r="M539" s="16">
        <f>Décompte!$B$18</f>
        <v>0</v>
      </c>
      <c r="N539" s="15" t="str">
        <f>Décompte!$E$11</f>
        <v>INF</v>
      </c>
    </row>
    <row r="540" spans="1:14" x14ac:dyDescent="0.2">
      <c r="A540" s="152"/>
      <c r="B540" s="153"/>
      <c r="C540" s="157"/>
      <c r="D540" s="157"/>
      <c r="E540" s="158"/>
      <c r="F540" s="159"/>
      <c r="G540" s="136" t="str">
        <f>DECOMPTE[[#This Row],[controle_1]]</f>
        <v>-</v>
      </c>
      <c r="H5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0" s="134">
        <f>IF(DECOMPTE[[#This Row],[controle_1]]="-",DECOMPTE[[#This Row],[Nb jours facturés au patient]]*Part_patient,0)</f>
        <v>0</v>
      </c>
      <c r="J5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0" s="119">
        <f>Décompte!$D$8</f>
        <v>43466</v>
      </c>
      <c r="L540" s="16">
        <f>Décompte!$B$12</f>
        <v>0</v>
      </c>
      <c r="M540" s="16">
        <f>Décompte!$B$18</f>
        <v>0</v>
      </c>
      <c r="N540" s="15" t="str">
        <f>Décompte!$E$11</f>
        <v>INF</v>
      </c>
    </row>
    <row r="541" spans="1:14" x14ac:dyDescent="0.2">
      <c r="A541" s="152"/>
      <c r="B541" s="153"/>
      <c r="C541" s="157"/>
      <c r="D541" s="157"/>
      <c r="E541" s="158"/>
      <c r="F541" s="159"/>
      <c r="G541" s="136" t="str">
        <f>DECOMPTE[[#This Row],[controle_1]]</f>
        <v>-</v>
      </c>
      <c r="H5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1" s="134">
        <f>IF(DECOMPTE[[#This Row],[controle_1]]="-",DECOMPTE[[#This Row],[Nb jours facturés au patient]]*Part_patient,0)</f>
        <v>0</v>
      </c>
      <c r="J5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1" s="119">
        <f>Décompte!$D$8</f>
        <v>43466</v>
      </c>
      <c r="L541" s="16">
        <f>Décompte!$B$12</f>
        <v>0</v>
      </c>
      <c r="M541" s="16">
        <f>Décompte!$B$18</f>
        <v>0</v>
      </c>
      <c r="N541" s="15" t="str">
        <f>Décompte!$E$11</f>
        <v>INF</v>
      </c>
    </row>
    <row r="542" spans="1:14" x14ac:dyDescent="0.2">
      <c r="A542" s="152"/>
      <c r="B542" s="153"/>
      <c r="C542" s="157"/>
      <c r="D542" s="157"/>
      <c r="E542" s="158"/>
      <c r="F542" s="159"/>
      <c r="G542" s="136" t="str">
        <f>DECOMPTE[[#This Row],[controle_1]]</f>
        <v>-</v>
      </c>
      <c r="H5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2" s="134">
        <f>IF(DECOMPTE[[#This Row],[controle_1]]="-",DECOMPTE[[#This Row],[Nb jours facturés au patient]]*Part_patient,0)</f>
        <v>0</v>
      </c>
      <c r="J5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2" s="119">
        <f>Décompte!$D$8</f>
        <v>43466</v>
      </c>
      <c r="L542" s="16">
        <f>Décompte!$B$12</f>
        <v>0</v>
      </c>
      <c r="M542" s="16">
        <f>Décompte!$B$18</f>
        <v>0</v>
      </c>
      <c r="N542" s="15" t="str">
        <f>Décompte!$E$11</f>
        <v>INF</v>
      </c>
    </row>
    <row r="543" spans="1:14" x14ac:dyDescent="0.2">
      <c r="A543" s="152"/>
      <c r="B543" s="153"/>
      <c r="C543" s="157"/>
      <c r="D543" s="157"/>
      <c r="E543" s="158"/>
      <c r="F543" s="159"/>
      <c r="G543" s="136" t="str">
        <f>DECOMPTE[[#This Row],[controle_1]]</f>
        <v>-</v>
      </c>
      <c r="H5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3" s="134">
        <f>IF(DECOMPTE[[#This Row],[controle_1]]="-",DECOMPTE[[#This Row],[Nb jours facturés au patient]]*Part_patient,0)</f>
        <v>0</v>
      </c>
      <c r="J5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3" s="119">
        <f>Décompte!$D$8</f>
        <v>43466</v>
      </c>
      <c r="L543" s="16">
        <f>Décompte!$B$12</f>
        <v>0</v>
      </c>
      <c r="M543" s="16">
        <f>Décompte!$B$18</f>
        <v>0</v>
      </c>
      <c r="N543" s="15" t="str">
        <f>Décompte!$E$11</f>
        <v>INF</v>
      </c>
    </row>
    <row r="544" spans="1:14" x14ac:dyDescent="0.2">
      <c r="A544" s="152"/>
      <c r="B544" s="153"/>
      <c r="C544" s="157"/>
      <c r="D544" s="157"/>
      <c r="E544" s="158"/>
      <c r="F544" s="159"/>
      <c r="G544" s="136" t="str">
        <f>DECOMPTE[[#This Row],[controle_1]]</f>
        <v>-</v>
      </c>
      <c r="H5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4" s="134">
        <f>IF(DECOMPTE[[#This Row],[controle_1]]="-",DECOMPTE[[#This Row],[Nb jours facturés au patient]]*Part_patient,0)</f>
        <v>0</v>
      </c>
      <c r="J5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4" s="119">
        <f>Décompte!$D$8</f>
        <v>43466</v>
      </c>
      <c r="L544" s="16">
        <f>Décompte!$B$12</f>
        <v>0</v>
      </c>
      <c r="M544" s="16">
        <f>Décompte!$B$18</f>
        <v>0</v>
      </c>
      <c r="N544" s="15" t="str">
        <f>Décompte!$E$11</f>
        <v>INF</v>
      </c>
    </row>
    <row r="545" spans="1:14" x14ac:dyDescent="0.2">
      <c r="A545" s="152"/>
      <c r="B545" s="153"/>
      <c r="C545" s="157"/>
      <c r="D545" s="157"/>
      <c r="E545" s="158"/>
      <c r="F545" s="159"/>
      <c r="G545" s="136" t="str">
        <f>DECOMPTE[[#This Row],[controle_1]]</f>
        <v>-</v>
      </c>
      <c r="H5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5" s="134">
        <f>IF(DECOMPTE[[#This Row],[controle_1]]="-",DECOMPTE[[#This Row],[Nb jours facturés au patient]]*Part_patient,0)</f>
        <v>0</v>
      </c>
      <c r="J5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5" s="119">
        <f>Décompte!$D$8</f>
        <v>43466</v>
      </c>
      <c r="L545" s="16">
        <f>Décompte!$B$12</f>
        <v>0</v>
      </c>
      <c r="M545" s="16">
        <f>Décompte!$B$18</f>
        <v>0</v>
      </c>
      <c r="N545" s="15" t="str">
        <f>Décompte!$E$11</f>
        <v>INF</v>
      </c>
    </row>
    <row r="546" spans="1:14" x14ac:dyDescent="0.2">
      <c r="A546" s="152"/>
      <c r="B546" s="153"/>
      <c r="C546" s="157"/>
      <c r="D546" s="157"/>
      <c r="E546" s="158"/>
      <c r="F546" s="159"/>
      <c r="G546" s="136" t="str">
        <f>DECOMPTE[[#This Row],[controle_1]]</f>
        <v>-</v>
      </c>
      <c r="H5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6" s="134">
        <f>IF(DECOMPTE[[#This Row],[controle_1]]="-",DECOMPTE[[#This Row],[Nb jours facturés au patient]]*Part_patient,0)</f>
        <v>0</v>
      </c>
      <c r="J5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6" s="119">
        <f>Décompte!$D$8</f>
        <v>43466</v>
      </c>
      <c r="L546" s="16">
        <f>Décompte!$B$12</f>
        <v>0</v>
      </c>
      <c r="M546" s="16">
        <f>Décompte!$B$18</f>
        <v>0</v>
      </c>
      <c r="N546" s="15" t="str">
        <f>Décompte!$E$11</f>
        <v>INF</v>
      </c>
    </row>
    <row r="547" spans="1:14" x14ac:dyDescent="0.2">
      <c r="A547" s="152"/>
      <c r="B547" s="153"/>
      <c r="C547" s="157"/>
      <c r="D547" s="157"/>
      <c r="E547" s="158"/>
      <c r="F547" s="159"/>
      <c r="G547" s="136" t="str">
        <f>DECOMPTE[[#This Row],[controle_1]]</f>
        <v>-</v>
      </c>
      <c r="H5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7" s="134">
        <f>IF(DECOMPTE[[#This Row],[controle_1]]="-",DECOMPTE[[#This Row],[Nb jours facturés au patient]]*Part_patient,0)</f>
        <v>0</v>
      </c>
      <c r="J5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7" s="119">
        <f>Décompte!$D$8</f>
        <v>43466</v>
      </c>
      <c r="L547" s="16">
        <f>Décompte!$B$12</f>
        <v>0</v>
      </c>
      <c r="M547" s="16">
        <f>Décompte!$B$18</f>
        <v>0</v>
      </c>
      <c r="N547" s="15" t="str">
        <f>Décompte!$E$11</f>
        <v>INF</v>
      </c>
    </row>
    <row r="548" spans="1:14" x14ac:dyDescent="0.2">
      <c r="A548" s="152"/>
      <c r="B548" s="153"/>
      <c r="C548" s="157"/>
      <c r="D548" s="157"/>
      <c r="E548" s="158"/>
      <c r="F548" s="159"/>
      <c r="G548" s="136" t="str">
        <f>DECOMPTE[[#This Row],[controle_1]]</f>
        <v>-</v>
      </c>
      <c r="H5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8" s="134">
        <f>IF(DECOMPTE[[#This Row],[controle_1]]="-",DECOMPTE[[#This Row],[Nb jours facturés au patient]]*Part_patient,0)</f>
        <v>0</v>
      </c>
      <c r="J5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8" s="119">
        <f>Décompte!$D$8</f>
        <v>43466</v>
      </c>
      <c r="L548" s="16">
        <f>Décompte!$B$12</f>
        <v>0</v>
      </c>
      <c r="M548" s="16">
        <f>Décompte!$B$18</f>
        <v>0</v>
      </c>
      <c r="N548" s="15" t="str">
        <f>Décompte!$E$11</f>
        <v>INF</v>
      </c>
    </row>
    <row r="549" spans="1:14" x14ac:dyDescent="0.2">
      <c r="A549" s="152"/>
      <c r="B549" s="153"/>
      <c r="C549" s="157"/>
      <c r="D549" s="157"/>
      <c r="E549" s="158"/>
      <c r="F549" s="159"/>
      <c r="G549" s="136" t="str">
        <f>DECOMPTE[[#This Row],[controle_1]]</f>
        <v>-</v>
      </c>
      <c r="H5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49" s="134">
        <f>IF(DECOMPTE[[#This Row],[controle_1]]="-",DECOMPTE[[#This Row],[Nb jours facturés au patient]]*Part_patient,0)</f>
        <v>0</v>
      </c>
      <c r="J5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49" s="119">
        <f>Décompte!$D$8</f>
        <v>43466</v>
      </c>
      <c r="L549" s="16">
        <f>Décompte!$B$12</f>
        <v>0</v>
      </c>
      <c r="M549" s="16">
        <f>Décompte!$B$18</f>
        <v>0</v>
      </c>
      <c r="N549" s="15" t="str">
        <f>Décompte!$E$11</f>
        <v>INF</v>
      </c>
    </row>
    <row r="550" spans="1:14" x14ac:dyDescent="0.2">
      <c r="A550" s="152"/>
      <c r="B550" s="153"/>
      <c r="C550" s="157"/>
      <c r="D550" s="157"/>
      <c r="E550" s="158"/>
      <c r="F550" s="159"/>
      <c r="G550" s="136" t="str">
        <f>DECOMPTE[[#This Row],[controle_1]]</f>
        <v>-</v>
      </c>
      <c r="H5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0" s="134">
        <f>IF(DECOMPTE[[#This Row],[controle_1]]="-",DECOMPTE[[#This Row],[Nb jours facturés au patient]]*Part_patient,0)</f>
        <v>0</v>
      </c>
      <c r="J5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0" s="119">
        <f>Décompte!$D$8</f>
        <v>43466</v>
      </c>
      <c r="L550" s="16">
        <f>Décompte!$B$12</f>
        <v>0</v>
      </c>
      <c r="M550" s="16">
        <f>Décompte!$B$18</f>
        <v>0</v>
      </c>
      <c r="N550" s="15" t="str">
        <f>Décompte!$E$11</f>
        <v>INF</v>
      </c>
    </row>
    <row r="551" spans="1:14" x14ac:dyDescent="0.2">
      <c r="A551" s="152"/>
      <c r="B551" s="153"/>
      <c r="C551" s="157"/>
      <c r="D551" s="157"/>
      <c r="E551" s="158"/>
      <c r="F551" s="159"/>
      <c r="G551" s="136" t="str">
        <f>DECOMPTE[[#This Row],[controle_1]]</f>
        <v>-</v>
      </c>
      <c r="H5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1" s="134">
        <f>IF(DECOMPTE[[#This Row],[controle_1]]="-",DECOMPTE[[#This Row],[Nb jours facturés au patient]]*Part_patient,0)</f>
        <v>0</v>
      </c>
      <c r="J5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1" s="119">
        <f>Décompte!$D$8</f>
        <v>43466</v>
      </c>
      <c r="L551" s="16">
        <f>Décompte!$B$12</f>
        <v>0</v>
      </c>
      <c r="M551" s="16">
        <f>Décompte!$B$18</f>
        <v>0</v>
      </c>
      <c r="N551" s="15" t="str">
        <f>Décompte!$E$11</f>
        <v>INF</v>
      </c>
    </row>
    <row r="552" spans="1:14" x14ac:dyDescent="0.2">
      <c r="A552" s="152"/>
      <c r="B552" s="153"/>
      <c r="C552" s="157"/>
      <c r="D552" s="157"/>
      <c r="E552" s="158"/>
      <c r="F552" s="159"/>
      <c r="G552" s="136" t="str">
        <f>DECOMPTE[[#This Row],[controle_1]]</f>
        <v>-</v>
      </c>
      <c r="H5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2" s="134">
        <f>IF(DECOMPTE[[#This Row],[controle_1]]="-",DECOMPTE[[#This Row],[Nb jours facturés au patient]]*Part_patient,0)</f>
        <v>0</v>
      </c>
      <c r="J5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2" s="119">
        <f>Décompte!$D$8</f>
        <v>43466</v>
      </c>
      <c r="L552" s="16">
        <f>Décompte!$B$12</f>
        <v>0</v>
      </c>
      <c r="M552" s="16">
        <f>Décompte!$B$18</f>
        <v>0</v>
      </c>
      <c r="N552" s="15" t="str">
        <f>Décompte!$E$11</f>
        <v>INF</v>
      </c>
    </row>
    <row r="553" spans="1:14" x14ac:dyDescent="0.2">
      <c r="A553" s="152"/>
      <c r="B553" s="153"/>
      <c r="C553" s="157"/>
      <c r="D553" s="157"/>
      <c r="E553" s="158"/>
      <c r="F553" s="159"/>
      <c r="G553" s="136" t="str">
        <f>DECOMPTE[[#This Row],[controle_1]]</f>
        <v>-</v>
      </c>
      <c r="H5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3" s="134">
        <f>IF(DECOMPTE[[#This Row],[controle_1]]="-",DECOMPTE[[#This Row],[Nb jours facturés au patient]]*Part_patient,0)</f>
        <v>0</v>
      </c>
      <c r="J5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3" s="119">
        <f>Décompte!$D$8</f>
        <v>43466</v>
      </c>
      <c r="L553" s="16">
        <f>Décompte!$B$12</f>
        <v>0</v>
      </c>
      <c r="M553" s="16">
        <f>Décompte!$B$18</f>
        <v>0</v>
      </c>
      <c r="N553" s="15" t="str">
        <f>Décompte!$E$11</f>
        <v>INF</v>
      </c>
    </row>
    <row r="554" spans="1:14" x14ac:dyDescent="0.2">
      <c r="A554" s="152"/>
      <c r="B554" s="153"/>
      <c r="C554" s="157"/>
      <c r="D554" s="157"/>
      <c r="E554" s="158"/>
      <c r="F554" s="159"/>
      <c r="G554" s="136" t="str">
        <f>DECOMPTE[[#This Row],[controle_1]]</f>
        <v>-</v>
      </c>
      <c r="H5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4" s="134">
        <f>IF(DECOMPTE[[#This Row],[controle_1]]="-",DECOMPTE[[#This Row],[Nb jours facturés au patient]]*Part_patient,0)</f>
        <v>0</v>
      </c>
      <c r="J5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4" s="119">
        <f>Décompte!$D$8</f>
        <v>43466</v>
      </c>
      <c r="L554" s="16">
        <f>Décompte!$B$12</f>
        <v>0</v>
      </c>
      <c r="M554" s="16">
        <f>Décompte!$B$18</f>
        <v>0</v>
      </c>
      <c r="N554" s="15" t="str">
        <f>Décompte!$E$11</f>
        <v>INF</v>
      </c>
    </row>
    <row r="555" spans="1:14" x14ac:dyDescent="0.2">
      <c r="A555" s="152"/>
      <c r="B555" s="153"/>
      <c r="C555" s="157"/>
      <c r="D555" s="157"/>
      <c r="E555" s="158"/>
      <c r="F555" s="159"/>
      <c r="G555" s="136" t="str">
        <f>DECOMPTE[[#This Row],[controle_1]]</f>
        <v>-</v>
      </c>
      <c r="H5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5" s="134">
        <f>IF(DECOMPTE[[#This Row],[controle_1]]="-",DECOMPTE[[#This Row],[Nb jours facturés au patient]]*Part_patient,0)</f>
        <v>0</v>
      </c>
      <c r="J5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5" s="119">
        <f>Décompte!$D$8</f>
        <v>43466</v>
      </c>
      <c r="L555" s="16">
        <f>Décompte!$B$12</f>
        <v>0</v>
      </c>
      <c r="M555" s="16">
        <f>Décompte!$B$18</f>
        <v>0</v>
      </c>
      <c r="N555" s="15" t="str">
        <f>Décompte!$E$11</f>
        <v>INF</v>
      </c>
    </row>
    <row r="556" spans="1:14" x14ac:dyDescent="0.2">
      <c r="A556" s="152"/>
      <c r="B556" s="153"/>
      <c r="C556" s="157"/>
      <c r="D556" s="157"/>
      <c r="E556" s="158"/>
      <c r="F556" s="159"/>
      <c r="G556" s="136" t="str">
        <f>DECOMPTE[[#This Row],[controle_1]]</f>
        <v>-</v>
      </c>
      <c r="H5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6" s="134">
        <f>IF(DECOMPTE[[#This Row],[controle_1]]="-",DECOMPTE[[#This Row],[Nb jours facturés au patient]]*Part_patient,0)</f>
        <v>0</v>
      </c>
      <c r="J5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6" s="119">
        <f>Décompte!$D$8</f>
        <v>43466</v>
      </c>
      <c r="L556" s="16">
        <f>Décompte!$B$12</f>
        <v>0</v>
      </c>
      <c r="M556" s="16">
        <f>Décompte!$B$18</f>
        <v>0</v>
      </c>
      <c r="N556" s="15" t="str">
        <f>Décompte!$E$11</f>
        <v>INF</v>
      </c>
    </row>
    <row r="557" spans="1:14" x14ac:dyDescent="0.2">
      <c r="A557" s="152"/>
      <c r="B557" s="153"/>
      <c r="C557" s="157"/>
      <c r="D557" s="157"/>
      <c r="E557" s="158"/>
      <c r="F557" s="159"/>
      <c r="G557" s="136" t="str">
        <f>DECOMPTE[[#This Row],[controle_1]]</f>
        <v>-</v>
      </c>
      <c r="H5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7" s="134">
        <f>IF(DECOMPTE[[#This Row],[controle_1]]="-",DECOMPTE[[#This Row],[Nb jours facturés au patient]]*Part_patient,0)</f>
        <v>0</v>
      </c>
      <c r="J5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7" s="119">
        <f>Décompte!$D$8</f>
        <v>43466</v>
      </c>
      <c r="L557" s="16">
        <f>Décompte!$B$12</f>
        <v>0</v>
      </c>
      <c r="M557" s="16">
        <f>Décompte!$B$18</f>
        <v>0</v>
      </c>
      <c r="N557" s="15" t="str">
        <f>Décompte!$E$11</f>
        <v>INF</v>
      </c>
    </row>
    <row r="558" spans="1:14" x14ac:dyDescent="0.2">
      <c r="A558" s="152"/>
      <c r="B558" s="153"/>
      <c r="C558" s="157"/>
      <c r="D558" s="157"/>
      <c r="E558" s="158"/>
      <c r="F558" s="159"/>
      <c r="G558" s="136" t="str">
        <f>DECOMPTE[[#This Row],[controle_1]]</f>
        <v>-</v>
      </c>
      <c r="H5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8" s="134">
        <f>IF(DECOMPTE[[#This Row],[controle_1]]="-",DECOMPTE[[#This Row],[Nb jours facturés au patient]]*Part_patient,0)</f>
        <v>0</v>
      </c>
      <c r="J5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8" s="119">
        <f>Décompte!$D$8</f>
        <v>43466</v>
      </c>
      <c r="L558" s="16">
        <f>Décompte!$B$12</f>
        <v>0</v>
      </c>
      <c r="M558" s="16">
        <f>Décompte!$B$18</f>
        <v>0</v>
      </c>
      <c r="N558" s="15" t="str">
        <f>Décompte!$E$11</f>
        <v>INF</v>
      </c>
    </row>
    <row r="559" spans="1:14" x14ac:dyDescent="0.2">
      <c r="A559" s="152"/>
      <c r="B559" s="153"/>
      <c r="C559" s="157"/>
      <c r="D559" s="157"/>
      <c r="E559" s="158"/>
      <c r="F559" s="159"/>
      <c r="G559" s="136" t="str">
        <f>DECOMPTE[[#This Row],[controle_1]]</f>
        <v>-</v>
      </c>
      <c r="H5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59" s="134">
        <f>IF(DECOMPTE[[#This Row],[controle_1]]="-",DECOMPTE[[#This Row],[Nb jours facturés au patient]]*Part_patient,0)</f>
        <v>0</v>
      </c>
      <c r="J5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59" s="119">
        <f>Décompte!$D$8</f>
        <v>43466</v>
      </c>
      <c r="L559" s="16">
        <f>Décompte!$B$12</f>
        <v>0</v>
      </c>
      <c r="M559" s="16">
        <f>Décompte!$B$18</f>
        <v>0</v>
      </c>
      <c r="N559" s="15" t="str">
        <f>Décompte!$E$11</f>
        <v>INF</v>
      </c>
    </row>
    <row r="560" spans="1:14" x14ac:dyDescent="0.2">
      <c r="A560" s="152"/>
      <c r="B560" s="153"/>
      <c r="C560" s="157"/>
      <c r="D560" s="157"/>
      <c r="E560" s="158"/>
      <c r="F560" s="159"/>
      <c r="G560" s="136" t="str">
        <f>DECOMPTE[[#This Row],[controle_1]]</f>
        <v>-</v>
      </c>
      <c r="H5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0" s="134">
        <f>IF(DECOMPTE[[#This Row],[controle_1]]="-",DECOMPTE[[#This Row],[Nb jours facturés au patient]]*Part_patient,0)</f>
        <v>0</v>
      </c>
      <c r="J5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0" s="119">
        <f>Décompte!$D$8</f>
        <v>43466</v>
      </c>
      <c r="L560" s="16">
        <f>Décompte!$B$12</f>
        <v>0</v>
      </c>
      <c r="M560" s="16">
        <f>Décompte!$B$18</f>
        <v>0</v>
      </c>
      <c r="N560" s="15" t="str">
        <f>Décompte!$E$11</f>
        <v>INF</v>
      </c>
    </row>
    <row r="561" spans="1:14" x14ac:dyDescent="0.2">
      <c r="A561" s="152"/>
      <c r="B561" s="153"/>
      <c r="C561" s="157"/>
      <c r="D561" s="157"/>
      <c r="E561" s="158"/>
      <c r="F561" s="159"/>
      <c r="G561" s="136" t="str">
        <f>DECOMPTE[[#This Row],[controle_1]]</f>
        <v>-</v>
      </c>
      <c r="H5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1" s="134">
        <f>IF(DECOMPTE[[#This Row],[controle_1]]="-",DECOMPTE[[#This Row],[Nb jours facturés au patient]]*Part_patient,0)</f>
        <v>0</v>
      </c>
      <c r="J5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1" s="119">
        <f>Décompte!$D$8</f>
        <v>43466</v>
      </c>
      <c r="L561" s="16">
        <f>Décompte!$B$12</f>
        <v>0</v>
      </c>
      <c r="M561" s="16">
        <f>Décompte!$B$18</f>
        <v>0</v>
      </c>
      <c r="N561" s="15" t="str">
        <f>Décompte!$E$11</f>
        <v>INF</v>
      </c>
    </row>
    <row r="562" spans="1:14" x14ac:dyDescent="0.2">
      <c r="A562" s="152"/>
      <c r="B562" s="153"/>
      <c r="C562" s="157"/>
      <c r="D562" s="157"/>
      <c r="E562" s="158"/>
      <c r="F562" s="159"/>
      <c r="G562" s="136" t="str">
        <f>DECOMPTE[[#This Row],[controle_1]]</f>
        <v>-</v>
      </c>
      <c r="H5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2" s="134">
        <f>IF(DECOMPTE[[#This Row],[controle_1]]="-",DECOMPTE[[#This Row],[Nb jours facturés au patient]]*Part_patient,0)</f>
        <v>0</v>
      </c>
      <c r="J5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2" s="119">
        <f>Décompte!$D$8</f>
        <v>43466</v>
      </c>
      <c r="L562" s="16">
        <f>Décompte!$B$12</f>
        <v>0</v>
      </c>
      <c r="M562" s="16">
        <f>Décompte!$B$18</f>
        <v>0</v>
      </c>
      <c r="N562" s="15" t="str">
        <f>Décompte!$E$11</f>
        <v>INF</v>
      </c>
    </row>
    <row r="563" spans="1:14" x14ac:dyDescent="0.2">
      <c r="A563" s="152"/>
      <c r="B563" s="153"/>
      <c r="C563" s="157"/>
      <c r="D563" s="157"/>
      <c r="E563" s="158"/>
      <c r="F563" s="159"/>
      <c r="G563" s="136" t="str">
        <f>DECOMPTE[[#This Row],[controle_1]]</f>
        <v>-</v>
      </c>
      <c r="H5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3" s="134">
        <f>IF(DECOMPTE[[#This Row],[controle_1]]="-",DECOMPTE[[#This Row],[Nb jours facturés au patient]]*Part_patient,0)</f>
        <v>0</v>
      </c>
      <c r="J5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3" s="119">
        <f>Décompte!$D$8</f>
        <v>43466</v>
      </c>
      <c r="L563" s="16">
        <f>Décompte!$B$12</f>
        <v>0</v>
      </c>
      <c r="M563" s="16">
        <f>Décompte!$B$18</f>
        <v>0</v>
      </c>
      <c r="N563" s="15" t="str">
        <f>Décompte!$E$11</f>
        <v>INF</v>
      </c>
    </row>
    <row r="564" spans="1:14" x14ac:dyDescent="0.2">
      <c r="A564" s="152"/>
      <c r="B564" s="153"/>
      <c r="C564" s="157"/>
      <c r="D564" s="157"/>
      <c r="E564" s="158"/>
      <c r="F564" s="159"/>
      <c r="G564" s="136" t="str">
        <f>DECOMPTE[[#This Row],[controle_1]]</f>
        <v>-</v>
      </c>
      <c r="H5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4" s="134">
        <f>IF(DECOMPTE[[#This Row],[controle_1]]="-",DECOMPTE[[#This Row],[Nb jours facturés au patient]]*Part_patient,0)</f>
        <v>0</v>
      </c>
      <c r="J5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4" s="119">
        <f>Décompte!$D$8</f>
        <v>43466</v>
      </c>
      <c r="L564" s="16">
        <f>Décompte!$B$12</f>
        <v>0</v>
      </c>
      <c r="M564" s="16">
        <f>Décompte!$B$18</f>
        <v>0</v>
      </c>
      <c r="N564" s="15" t="str">
        <f>Décompte!$E$11</f>
        <v>INF</v>
      </c>
    </row>
    <row r="565" spans="1:14" x14ac:dyDescent="0.2">
      <c r="A565" s="152"/>
      <c r="B565" s="153"/>
      <c r="C565" s="157"/>
      <c r="D565" s="157"/>
      <c r="E565" s="158"/>
      <c r="F565" s="159"/>
      <c r="G565" s="136" t="str">
        <f>DECOMPTE[[#This Row],[controle_1]]</f>
        <v>-</v>
      </c>
      <c r="H5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5" s="134">
        <f>IF(DECOMPTE[[#This Row],[controle_1]]="-",DECOMPTE[[#This Row],[Nb jours facturés au patient]]*Part_patient,0)</f>
        <v>0</v>
      </c>
      <c r="J5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5" s="119">
        <f>Décompte!$D$8</f>
        <v>43466</v>
      </c>
      <c r="L565" s="16">
        <f>Décompte!$B$12</f>
        <v>0</v>
      </c>
      <c r="M565" s="16">
        <f>Décompte!$B$18</f>
        <v>0</v>
      </c>
      <c r="N565" s="15" t="str">
        <f>Décompte!$E$11</f>
        <v>INF</v>
      </c>
    </row>
    <row r="566" spans="1:14" x14ac:dyDescent="0.2">
      <c r="A566" s="152"/>
      <c r="B566" s="153"/>
      <c r="C566" s="157"/>
      <c r="D566" s="157"/>
      <c r="E566" s="158"/>
      <c r="F566" s="159"/>
      <c r="G566" s="136" t="str">
        <f>DECOMPTE[[#This Row],[controle_1]]</f>
        <v>-</v>
      </c>
      <c r="H5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6" s="134">
        <f>IF(DECOMPTE[[#This Row],[controle_1]]="-",DECOMPTE[[#This Row],[Nb jours facturés au patient]]*Part_patient,0)</f>
        <v>0</v>
      </c>
      <c r="J5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6" s="119">
        <f>Décompte!$D$8</f>
        <v>43466</v>
      </c>
      <c r="L566" s="16">
        <f>Décompte!$B$12</f>
        <v>0</v>
      </c>
      <c r="M566" s="16">
        <f>Décompte!$B$18</f>
        <v>0</v>
      </c>
      <c r="N566" s="15" t="str">
        <f>Décompte!$E$11</f>
        <v>INF</v>
      </c>
    </row>
    <row r="567" spans="1:14" x14ac:dyDescent="0.2">
      <c r="A567" s="152"/>
      <c r="B567" s="153"/>
      <c r="C567" s="157"/>
      <c r="D567" s="157"/>
      <c r="E567" s="158"/>
      <c r="F567" s="159"/>
      <c r="G567" s="136" t="str">
        <f>DECOMPTE[[#This Row],[controle_1]]</f>
        <v>-</v>
      </c>
      <c r="H5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7" s="134">
        <f>IF(DECOMPTE[[#This Row],[controle_1]]="-",DECOMPTE[[#This Row],[Nb jours facturés au patient]]*Part_patient,0)</f>
        <v>0</v>
      </c>
      <c r="J5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7" s="119">
        <f>Décompte!$D$8</f>
        <v>43466</v>
      </c>
      <c r="L567" s="16">
        <f>Décompte!$B$12</f>
        <v>0</v>
      </c>
      <c r="M567" s="16">
        <f>Décompte!$B$18</f>
        <v>0</v>
      </c>
      <c r="N567" s="15" t="str">
        <f>Décompte!$E$11</f>
        <v>INF</v>
      </c>
    </row>
    <row r="568" spans="1:14" x14ac:dyDescent="0.2">
      <c r="A568" s="152"/>
      <c r="B568" s="153"/>
      <c r="C568" s="157"/>
      <c r="D568" s="157"/>
      <c r="E568" s="158"/>
      <c r="F568" s="159"/>
      <c r="G568" s="136" t="str">
        <f>DECOMPTE[[#This Row],[controle_1]]</f>
        <v>-</v>
      </c>
      <c r="H5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8" s="134">
        <f>IF(DECOMPTE[[#This Row],[controle_1]]="-",DECOMPTE[[#This Row],[Nb jours facturés au patient]]*Part_patient,0)</f>
        <v>0</v>
      </c>
      <c r="J5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8" s="119">
        <f>Décompte!$D$8</f>
        <v>43466</v>
      </c>
      <c r="L568" s="16">
        <f>Décompte!$B$12</f>
        <v>0</v>
      </c>
      <c r="M568" s="16">
        <f>Décompte!$B$18</f>
        <v>0</v>
      </c>
      <c r="N568" s="15" t="str">
        <f>Décompte!$E$11</f>
        <v>INF</v>
      </c>
    </row>
    <row r="569" spans="1:14" x14ac:dyDescent="0.2">
      <c r="A569" s="152"/>
      <c r="B569" s="153"/>
      <c r="C569" s="157"/>
      <c r="D569" s="157"/>
      <c r="E569" s="158"/>
      <c r="F569" s="159"/>
      <c r="G569" s="136" t="str">
        <f>DECOMPTE[[#This Row],[controle_1]]</f>
        <v>-</v>
      </c>
      <c r="H5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69" s="134">
        <f>IF(DECOMPTE[[#This Row],[controle_1]]="-",DECOMPTE[[#This Row],[Nb jours facturés au patient]]*Part_patient,0)</f>
        <v>0</v>
      </c>
      <c r="J5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69" s="119">
        <f>Décompte!$D$8</f>
        <v>43466</v>
      </c>
      <c r="L569" s="16">
        <f>Décompte!$B$12</f>
        <v>0</v>
      </c>
      <c r="M569" s="16">
        <f>Décompte!$B$18</f>
        <v>0</v>
      </c>
      <c r="N569" s="15" t="str">
        <f>Décompte!$E$11</f>
        <v>INF</v>
      </c>
    </row>
    <row r="570" spans="1:14" x14ac:dyDescent="0.2">
      <c r="A570" s="152"/>
      <c r="B570" s="153"/>
      <c r="C570" s="157"/>
      <c r="D570" s="157"/>
      <c r="E570" s="158"/>
      <c r="F570" s="159"/>
      <c r="G570" s="136" t="str">
        <f>DECOMPTE[[#This Row],[controle_1]]</f>
        <v>-</v>
      </c>
      <c r="H5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0" s="134">
        <f>IF(DECOMPTE[[#This Row],[controle_1]]="-",DECOMPTE[[#This Row],[Nb jours facturés au patient]]*Part_patient,0)</f>
        <v>0</v>
      </c>
      <c r="J5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0" s="119">
        <f>Décompte!$D$8</f>
        <v>43466</v>
      </c>
      <c r="L570" s="16">
        <f>Décompte!$B$12</f>
        <v>0</v>
      </c>
      <c r="M570" s="16">
        <f>Décompte!$B$18</f>
        <v>0</v>
      </c>
      <c r="N570" s="15" t="str">
        <f>Décompte!$E$11</f>
        <v>INF</v>
      </c>
    </row>
    <row r="571" spans="1:14" x14ac:dyDescent="0.2">
      <c r="A571" s="152"/>
      <c r="B571" s="153"/>
      <c r="C571" s="157"/>
      <c r="D571" s="157"/>
      <c r="E571" s="158"/>
      <c r="F571" s="159"/>
      <c r="G571" s="136" t="str">
        <f>DECOMPTE[[#This Row],[controle_1]]</f>
        <v>-</v>
      </c>
      <c r="H5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1" s="134">
        <f>IF(DECOMPTE[[#This Row],[controle_1]]="-",DECOMPTE[[#This Row],[Nb jours facturés au patient]]*Part_patient,0)</f>
        <v>0</v>
      </c>
      <c r="J5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1" s="119">
        <f>Décompte!$D$8</f>
        <v>43466</v>
      </c>
      <c r="L571" s="16">
        <f>Décompte!$B$12</f>
        <v>0</v>
      </c>
      <c r="M571" s="16">
        <f>Décompte!$B$18</f>
        <v>0</v>
      </c>
      <c r="N571" s="15" t="str">
        <f>Décompte!$E$11</f>
        <v>INF</v>
      </c>
    </row>
    <row r="572" spans="1:14" x14ac:dyDescent="0.2">
      <c r="A572" s="152"/>
      <c r="B572" s="153"/>
      <c r="C572" s="157"/>
      <c r="D572" s="157"/>
      <c r="E572" s="158"/>
      <c r="F572" s="159"/>
      <c r="G572" s="136" t="str">
        <f>DECOMPTE[[#This Row],[controle_1]]</f>
        <v>-</v>
      </c>
      <c r="H5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2" s="134">
        <f>IF(DECOMPTE[[#This Row],[controle_1]]="-",DECOMPTE[[#This Row],[Nb jours facturés au patient]]*Part_patient,0)</f>
        <v>0</v>
      </c>
      <c r="J5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2" s="119">
        <f>Décompte!$D$8</f>
        <v>43466</v>
      </c>
      <c r="L572" s="16">
        <f>Décompte!$B$12</f>
        <v>0</v>
      </c>
      <c r="M572" s="16">
        <f>Décompte!$B$18</f>
        <v>0</v>
      </c>
      <c r="N572" s="15" t="str">
        <f>Décompte!$E$11</f>
        <v>INF</v>
      </c>
    </row>
    <row r="573" spans="1:14" x14ac:dyDescent="0.2">
      <c r="A573" s="152"/>
      <c r="B573" s="153"/>
      <c r="C573" s="157"/>
      <c r="D573" s="157"/>
      <c r="E573" s="158"/>
      <c r="F573" s="159"/>
      <c r="G573" s="136" t="str">
        <f>DECOMPTE[[#This Row],[controle_1]]</f>
        <v>-</v>
      </c>
      <c r="H5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3" s="134">
        <f>IF(DECOMPTE[[#This Row],[controle_1]]="-",DECOMPTE[[#This Row],[Nb jours facturés au patient]]*Part_patient,0)</f>
        <v>0</v>
      </c>
      <c r="J5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3" s="119">
        <f>Décompte!$D$8</f>
        <v>43466</v>
      </c>
      <c r="L573" s="16">
        <f>Décompte!$B$12</f>
        <v>0</v>
      </c>
      <c r="M573" s="16">
        <f>Décompte!$B$18</f>
        <v>0</v>
      </c>
      <c r="N573" s="15" t="str">
        <f>Décompte!$E$11</f>
        <v>INF</v>
      </c>
    </row>
    <row r="574" spans="1:14" x14ac:dyDescent="0.2">
      <c r="A574" s="152"/>
      <c r="B574" s="153"/>
      <c r="C574" s="157"/>
      <c r="D574" s="157"/>
      <c r="E574" s="158"/>
      <c r="F574" s="159"/>
      <c r="G574" s="136" t="str">
        <f>DECOMPTE[[#This Row],[controle_1]]</f>
        <v>-</v>
      </c>
      <c r="H5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4" s="134">
        <f>IF(DECOMPTE[[#This Row],[controle_1]]="-",DECOMPTE[[#This Row],[Nb jours facturés au patient]]*Part_patient,0)</f>
        <v>0</v>
      </c>
      <c r="J5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4" s="119">
        <f>Décompte!$D$8</f>
        <v>43466</v>
      </c>
      <c r="L574" s="16">
        <f>Décompte!$B$12</f>
        <v>0</v>
      </c>
      <c r="M574" s="16">
        <f>Décompte!$B$18</f>
        <v>0</v>
      </c>
      <c r="N574" s="15" t="str">
        <f>Décompte!$E$11</f>
        <v>INF</v>
      </c>
    </row>
    <row r="575" spans="1:14" x14ac:dyDescent="0.2">
      <c r="A575" s="152"/>
      <c r="B575" s="153"/>
      <c r="C575" s="157"/>
      <c r="D575" s="157"/>
      <c r="E575" s="158"/>
      <c r="F575" s="159"/>
      <c r="G575" s="136" t="str">
        <f>DECOMPTE[[#This Row],[controle_1]]</f>
        <v>-</v>
      </c>
      <c r="H5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5" s="134">
        <f>IF(DECOMPTE[[#This Row],[controle_1]]="-",DECOMPTE[[#This Row],[Nb jours facturés au patient]]*Part_patient,0)</f>
        <v>0</v>
      </c>
      <c r="J5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5" s="119">
        <f>Décompte!$D$8</f>
        <v>43466</v>
      </c>
      <c r="L575" s="16">
        <f>Décompte!$B$12</f>
        <v>0</v>
      </c>
      <c r="M575" s="16">
        <f>Décompte!$B$18</f>
        <v>0</v>
      </c>
      <c r="N575" s="15" t="str">
        <f>Décompte!$E$11</f>
        <v>INF</v>
      </c>
    </row>
    <row r="576" spans="1:14" x14ac:dyDescent="0.2">
      <c r="A576" s="152"/>
      <c r="B576" s="153"/>
      <c r="C576" s="157"/>
      <c r="D576" s="157"/>
      <c r="E576" s="158"/>
      <c r="F576" s="159"/>
      <c r="G576" s="136" t="str">
        <f>DECOMPTE[[#This Row],[controle_1]]</f>
        <v>-</v>
      </c>
      <c r="H5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6" s="134">
        <f>IF(DECOMPTE[[#This Row],[controle_1]]="-",DECOMPTE[[#This Row],[Nb jours facturés au patient]]*Part_patient,0)</f>
        <v>0</v>
      </c>
      <c r="J5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6" s="119">
        <f>Décompte!$D$8</f>
        <v>43466</v>
      </c>
      <c r="L576" s="16">
        <f>Décompte!$B$12</f>
        <v>0</v>
      </c>
      <c r="M576" s="16">
        <f>Décompte!$B$18</f>
        <v>0</v>
      </c>
      <c r="N576" s="15" t="str">
        <f>Décompte!$E$11</f>
        <v>INF</v>
      </c>
    </row>
    <row r="577" spans="1:14" x14ac:dyDescent="0.2">
      <c r="A577" s="152"/>
      <c r="B577" s="153"/>
      <c r="C577" s="157"/>
      <c r="D577" s="157"/>
      <c r="E577" s="158"/>
      <c r="F577" s="159"/>
      <c r="G577" s="136" t="str">
        <f>DECOMPTE[[#This Row],[controle_1]]</f>
        <v>-</v>
      </c>
      <c r="H5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7" s="134">
        <f>IF(DECOMPTE[[#This Row],[controle_1]]="-",DECOMPTE[[#This Row],[Nb jours facturés au patient]]*Part_patient,0)</f>
        <v>0</v>
      </c>
      <c r="J5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7" s="119">
        <f>Décompte!$D$8</f>
        <v>43466</v>
      </c>
      <c r="L577" s="16">
        <f>Décompte!$B$12</f>
        <v>0</v>
      </c>
      <c r="M577" s="16">
        <f>Décompte!$B$18</f>
        <v>0</v>
      </c>
      <c r="N577" s="15" t="str">
        <f>Décompte!$E$11</f>
        <v>INF</v>
      </c>
    </row>
    <row r="578" spans="1:14" x14ac:dyDescent="0.2">
      <c r="A578" s="152"/>
      <c r="B578" s="153"/>
      <c r="C578" s="157"/>
      <c r="D578" s="157"/>
      <c r="E578" s="158"/>
      <c r="F578" s="159"/>
      <c r="G578" s="136" t="str">
        <f>DECOMPTE[[#This Row],[controle_1]]</f>
        <v>-</v>
      </c>
      <c r="H5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8" s="134">
        <f>IF(DECOMPTE[[#This Row],[controle_1]]="-",DECOMPTE[[#This Row],[Nb jours facturés au patient]]*Part_patient,0)</f>
        <v>0</v>
      </c>
      <c r="J5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8" s="119">
        <f>Décompte!$D$8</f>
        <v>43466</v>
      </c>
      <c r="L578" s="16">
        <f>Décompte!$B$12</f>
        <v>0</v>
      </c>
      <c r="M578" s="16">
        <f>Décompte!$B$18</f>
        <v>0</v>
      </c>
      <c r="N578" s="15" t="str">
        <f>Décompte!$E$11</f>
        <v>INF</v>
      </c>
    </row>
    <row r="579" spans="1:14" x14ac:dyDescent="0.2">
      <c r="A579" s="152"/>
      <c r="B579" s="153"/>
      <c r="C579" s="157"/>
      <c r="D579" s="157"/>
      <c r="E579" s="158"/>
      <c r="F579" s="159"/>
      <c r="G579" s="136" t="str">
        <f>DECOMPTE[[#This Row],[controle_1]]</f>
        <v>-</v>
      </c>
      <c r="H5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79" s="134">
        <f>IF(DECOMPTE[[#This Row],[controle_1]]="-",DECOMPTE[[#This Row],[Nb jours facturés au patient]]*Part_patient,0)</f>
        <v>0</v>
      </c>
      <c r="J5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79" s="119">
        <f>Décompte!$D$8</f>
        <v>43466</v>
      </c>
      <c r="L579" s="16">
        <f>Décompte!$B$12</f>
        <v>0</v>
      </c>
      <c r="M579" s="16">
        <f>Décompte!$B$18</f>
        <v>0</v>
      </c>
      <c r="N579" s="15" t="str">
        <f>Décompte!$E$11</f>
        <v>INF</v>
      </c>
    </row>
    <row r="580" spans="1:14" x14ac:dyDescent="0.2">
      <c r="A580" s="152"/>
      <c r="B580" s="153"/>
      <c r="C580" s="157"/>
      <c r="D580" s="157"/>
      <c r="E580" s="158"/>
      <c r="F580" s="159"/>
      <c r="G580" s="136" t="str">
        <f>DECOMPTE[[#This Row],[controle_1]]</f>
        <v>-</v>
      </c>
      <c r="H5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0" s="134">
        <f>IF(DECOMPTE[[#This Row],[controle_1]]="-",DECOMPTE[[#This Row],[Nb jours facturés au patient]]*Part_patient,0)</f>
        <v>0</v>
      </c>
      <c r="J5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0" s="119">
        <f>Décompte!$D$8</f>
        <v>43466</v>
      </c>
      <c r="L580" s="16">
        <f>Décompte!$B$12</f>
        <v>0</v>
      </c>
      <c r="M580" s="16">
        <f>Décompte!$B$18</f>
        <v>0</v>
      </c>
      <c r="N580" s="15" t="str">
        <f>Décompte!$E$11</f>
        <v>INF</v>
      </c>
    </row>
    <row r="581" spans="1:14" x14ac:dyDescent="0.2">
      <c r="A581" s="152"/>
      <c r="B581" s="153"/>
      <c r="C581" s="157"/>
      <c r="D581" s="157"/>
      <c r="E581" s="158"/>
      <c r="F581" s="159"/>
      <c r="G581" s="136" t="str">
        <f>DECOMPTE[[#This Row],[controle_1]]</f>
        <v>-</v>
      </c>
      <c r="H5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1" s="134">
        <f>IF(DECOMPTE[[#This Row],[controle_1]]="-",DECOMPTE[[#This Row],[Nb jours facturés au patient]]*Part_patient,0)</f>
        <v>0</v>
      </c>
      <c r="J5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1" s="119">
        <f>Décompte!$D$8</f>
        <v>43466</v>
      </c>
      <c r="L581" s="16">
        <f>Décompte!$B$12</f>
        <v>0</v>
      </c>
      <c r="M581" s="16">
        <f>Décompte!$B$18</f>
        <v>0</v>
      </c>
      <c r="N581" s="15" t="str">
        <f>Décompte!$E$11</f>
        <v>INF</v>
      </c>
    </row>
    <row r="582" spans="1:14" x14ac:dyDescent="0.2">
      <c r="A582" s="152"/>
      <c r="B582" s="153"/>
      <c r="C582" s="157"/>
      <c r="D582" s="157"/>
      <c r="E582" s="158"/>
      <c r="F582" s="159"/>
      <c r="G582" s="136" t="str">
        <f>DECOMPTE[[#This Row],[controle_1]]</f>
        <v>-</v>
      </c>
      <c r="H5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2" s="134">
        <f>IF(DECOMPTE[[#This Row],[controle_1]]="-",DECOMPTE[[#This Row],[Nb jours facturés au patient]]*Part_patient,0)</f>
        <v>0</v>
      </c>
      <c r="J5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2" s="119">
        <f>Décompte!$D$8</f>
        <v>43466</v>
      </c>
      <c r="L582" s="16">
        <f>Décompte!$B$12</f>
        <v>0</v>
      </c>
      <c r="M582" s="16">
        <f>Décompte!$B$18</f>
        <v>0</v>
      </c>
      <c r="N582" s="15" t="str">
        <f>Décompte!$E$11</f>
        <v>INF</v>
      </c>
    </row>
    <row r="583" spans="1:14" x14ac:dyDescent="0.2">
      <c r="A583" s="152"/>
      <c r="B583" s="153"/>
      <c r="C583" s="157"/>
      <c r="D583" s="157"/>
      <c r="E583" s="158"/>
      <c r="F583" s="159"/>
      <c r="G583" s="136" t="str">
        <f>DECOMPTE[[#This Row],[controle_1]]</f>
        <v>-</v>
      </c>
      <c r="H5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3" s="134">
        <f>IF(DECOMPTE[[#This Row],[controle_1]]="-",DECOMPTE[[#This Row],[Nb jours facturés au patient]]*Part_patient,0)</f>
        <v>0</v>
      </c>
      <c r="J5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3" s="119">
        <f>Décompte!$D$8</f>
        <v>43466</v>
      </c>
      <c r="L583" s="16">
        <f>Décompte!$B$12</f>
        <v>0</v>
      </c>
      <c r="M583" s="16">
        <f>Décompte!$B$18</f>
        <v>0</v>
      </c>
      <c r="N583" s="15" t="str">
        <f>Décompte!$E$11</f>
        <v>INF</v>
      </c>
    </row>
    <row r="584" spans="1:14" x14ac:dyDescent="0.2">
      <c r="A584" s="152"/>
      <c r="B584" s="153"/>
      <c r="C584" s="157"/>
      <c r="D584" s="157"/>
      <c r="E584" s="158"/>
      <c r="F584" s="159"/>
      <c r="G584" s="136" t="str">
        <f>DECOMPTE[[#This Row],[controle_1]]</f>
        <v>-</v>
      </c>
      <c r="H5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4" s="134">
        <f>IF(DECOMPTE[[#This Row],[controle_1]]="-",DECOMPTE[[#This Row],[Nb jours facturés au patient]]*Part_patient,0)</f>
        <v>0</v>
      </c>
      <c r="J5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4" s="119">
        <f>Décompte!$D$8</f>
        <v>43466</v>
      </c>
      <c r="L584" s="16">
        <f>Décompte!$B$12</f>
        <v>0</v>
      </c>
      <c r="M584" s="16">
        <f>Décompte!$B$18</f>
        <v>0</v>
      </c>
      <c r="N584" s="15" t="str">
        <f>Décompte!$E$11</f>
        <v>INF</v>
      </c>
    </row>
    <row r="585" spans="1:14" x14ac:dyDescent="0.2">
      <c r="A585" s="152"/>
      <c r="B585" s="153"/>
      <c r="C585" s="157"/>
      <c r="D585" s="157"/>
      <c r="E585" s="158"/>
      <c r="F585" s="159"/>
      <c r="G585" s="136" t="str">
        <f>DECOMPTE[[#This Row],[controle_1]]</f>
        <v>-</v>
      </c>
      <c r="H5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5" s="134">
        <f>IF(DECOMPTE[[#This Row],[controle_1]]="-",DECOMPTE[[#This Row],[Nb jours facturés au patient]]*Part_patient,0)</f>
        <v>0</v>
      </c>
      <c r="J5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5" s="119">
        <f>Décompte!$D$8</f>
        <v>43466</v>
      </c>
      <c r="L585" s="16">
        <f>Décompte!$B$12</f>
        <v>0</v>
      </c>
      <c r="M585" s="16">
        <f>Décompte!$B$18</f>
        <v>0</v>
      </c>
      <c r="N585" s="15" t="str">
        <f>Décompte!$E$11</f>
        <v>INF</v>
      </c>
    </row>
    <row r="586" spans="1:14" x14ac:dyDescent="0.2">
      <c r="A586" s="152"/>
      <c r="B586" s="153"/>
      <c r="C586" s="157"/>
      <c r="D586" s="157"/>
      <c r="E586" s="158"/>
      <c r="F586" s="159"/>
      <c r="G586" s="136" t="str">
        <f>DECOMPTE[[#This Row],[controle_1]]</f>
        <v>-</v>
      </c>
      <c r="H5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6" s="134">
        <f>IF(DECOMPTE[[#This Row],[controle_1]]="-",DECOMPTE[[#This Row],[Nb jours facturés au patient]]*Part_patient,0)</f>
        <v>0</v>
      </c>
      <c r="J5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6" s="119">
        <f>Décompte!$D$8</f>
        <v>43466</v>
      </c>
      <c r="L586" s="16">
        <f>Décompte!$B$12</f>
        <v>0</v>
      </c>
      <c r="M586" s="16">
        <f>Décompte!$B$18</f>
        <v>0</v>
      </c>
      <c r="N586" s="15" t="str">
        <f>Décompte!$E$11</f>
        <v>INF</v>
      </c>
    </row>
    <row r="587" spans="1:14" x14ac:dyDescent="0.2">
      <c r="A587" s="152"/>
      <c r="B587" s="153"/>
      <c r="C587" s="157"/>
      <c r="D587" s="157"/>
      <c r="E587" s="158"/>
      <c r="F587" s="159"/>
      <c r="G587" s="136" t="str">
        <f>DECOMPTE[[#This Row],[controle_1]]</f>
        <v>-</v>
      </c>
      <c r="H5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7" s="134">
        <f>IF(DECOMPTE[[#This Row],[controle_1]]="-",DECOMPTE[[#This Row],[Nb jours facturés au patient]]*Part_patient,0)</f>
        <v>0</v>
      </c>
      <c r="J5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7" s="119">
        <f>Décompte!$D$8</f>
        <v>43466</v>
      </c>
      <c r="L587" s="16">
        <f>Décompte!$B$12</f>
        <v>0</v>
      </c>
      <c r="M587" s="16">
        <f>Décompte!$B$18</f>
        <v>0</v>
      </c>
      <c r="N587" s="15" t="str">
        <f>Décompte!$E$11</f>
        <v>INF</v>
      </c>
    </row>
    <row r="588" spans="1:14" x14ac:dyDescent="0.2">
      <c r="A588" s="152"/>
      <c r="B588" s="153"/>
      <c r="C588" s="157"/>
      <c r="D588" s="157"/>
      <c r="E588" s="158"/>
      <c r="F588" s="159"/>
      <c r="G588" s="136" t="str">
        <f>DECOMPTE[[#This Row],[controle_1]]</f>
        <v>-</v>
      </c>
      <c r="H5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8" s="134">
        <f>IF(DECOMPTE[[#This Row],[controle_1]]="-",DECOMPTE[[#This Row],[Nb jours facturés au patient]]*Part_patient,0)</f>
        <v>0</v>
      </c>
      <c r="J5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8" s="119">
        <f>Décompte!$D$8</f>
        <v>43466</v>
      </c>
      <c r="L588" s="16">
        <f>Décompte!$B$12</f>
        <v>0</v>
      </c>
      <c r="M588" s="16">
        <f>Décompte!$B$18</f>
        <v>0</v>
      </c>
      <c r="N588" s="15" t="str">
        <f>Décompte!$E$11</f>
        <v>INF</v>
      </c>
    </row>
    <row r="589" spans="1:14" x14ac:dyDescent="0.2">
      <c r="A589" s="152"/>
      <c r="B589" s="153"/>
      <c r="C589" s="157"/>
      <c r="D589" s="157"/>
      <c r="E589" s="158"/>
      <c r="F589" s="159"/>
      <c r="G589" s="136" t="str">
        <f>DECOMPTE[[#This Row],[controle_1]]</f>
        <v>-</v>
      </c>
      <c r="H5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89" s="134">
        <f>IF(DECOMPTE[[#This Row],[controle_1]]="-",DECOMPTE[[#This Row],[Nb jours facturés au patient]]*Part_patient,0)</f>
        <v>0</v>
      </c>
      <c r="J5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89" s="119">
        <f>Décompte!$D$8</f>
        <v>43466</v>
      </c>
      <c r="L589" s="16">
        <f>Décompte!$B$12</f>
        <v>0</v>
      </c>
      <c r="M589" s="16">
        <f>Décompte!$B$18</f>
        <v>0</v>
      </c>
      <c r="N589" s="15" t="str">
        <f>Décompte!$E$11</f>
        <v>INF</v>
      </c>
    </row>
    <row r="590" spans="1:14" x14ac:dyDescent="0.2">
      <c r="A590" s="152"/>
      <c r="B590" s="153"/>
      <c r="C590" s="157"/>
      <c r="D590" s="157"/>
      <c r="E590" s="158"/>
      <c r="F590" s="159"/>
      <c r="G590" s="136" t="str">
        <f>DECOMPTE[[#This Row],[controle_1]]</f>
        <v>-</v>
      </c>
      <c r="H5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0" s="134">
        <f>IF(DECOMPTE[[#This Row],[controle_1]]="-",DECOMPTE[[#This Row],[Nb jours facturés au patient]]*Part_patient,0)</f>
        <v>0</v>
      </c>
      <c r="J5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0" s="119">
        <f>Décompte!$D$8</f>
        <v>43466</v>
      </c>
      <c r="L590" s="16">
        <f>Décompte!$B$12</f>
        <v>0</v>
      </c>
      <c r="M590" s="16">
        <f>Décompte!$B$18</f>
        <v>0</v>
      </c>
      <c r="N590" s="15" t="str">
        <f>Décompte!$E$11</f>
        <v>INF</v>
      </c>
    </row>
    <row r="591" spans="1:14" x14ac:dyDescent="0.2">
      <c r="A591" s="152"/>
      <c r="B591" s="153"/>
      <c r="C591" s="157"/>
      <c r="D591" s="157"/>
      <c r="E591" s="158"/>
      <c r="F591" s="159"/>
      <c r="G591" s="136" t="str">
        <f>DECOMPTE[[#This Row],[controle_1]]</f>
        <v>-</v>
      </c>
      <c r="H5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1" s="134">
        <f>IF(DECOMPTE[[#This Row],[controle_1]]="-",DECOMPTE[[#This Row],[Nb jours facturés au patient]]*Part_patient,0)</f>
        <v>0</v>
      </c>
      <c r="J5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1" s="119">
        <f>Décompte!$D$8</f>
        <v>43466</v>
      </c>
      <c r="L591" s="16">
        <f>Décompte!$B$12</f>
        <v>0</v>
      </c>
      <c r="M591" s="16">
        <f>Décompte!$B$18</f>
        <v>0</v>
      </c>
      <c r="N591" s="15" t="str">
        <f>Décompte!$E$11</f>
        <v>INF</v>
      </c>
    </row>
    <row r="592" spans="1:14" x14ac:dyDescent="0.2">
      <c r="A592" s="152"/>
      <c r="B592" s="153"/>
      <c r="C592" s="157"/>
      <c r="D592" s="157"/>
      <c r="E592" s="158"/>
      <c r="F592" s="159"/>
      <c r="G592" s="136" t="str">
        <f>DECOMPTE[[#This Row],[controle_1]]</f>
        <v>-</v>
      </c>
      <c r="H5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2" s="134">
        <f>IF(DECOMPTE[[#This Row],[controle_1]]="-",DECOMPTE[[#This Row],[Nb jours facturés au patient]]*Part_patient,0)</f>
        <v>0</v>
      </c>
      <c r="J5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2" s="119">
        <f>Décompte!$D$8</f>
        <v>43466</v>
      </c>
      <c r="L592" s="16">
        <f>Décompte!$B$12</f>
        <v>0</v>
      </c>
      <c r="M592" s="16">
        <f>Décompte!$B$18</f>
        <v>0</v>
      </c>
      <c r="N592" s="15" t="str">
        <f>Décompte!$E$11</f>
        <v>INF</v>
      </c>
    </row>
    <row r="593" spans="1:14" x14ac:dyDescent="0.2">
      <c r="A593" s="152"/>
      <c r="B593" s="153"/>
      <c r="C593" s="157"/>
      <c r="D593" s="157"/>
      <c r="E593" s="158"/>
      <c r="F593" s="159"/>
      <c r="G593" s="136" t="str">
        <f>DECOMPTE[[#This Row],[controle_1]]</f>
        <v>-</v>
      </c>
      <c r="H5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3" s="134">
        <f>IF(DECOMPTE[[#This Row],[controle_1]]="-",DECOMPTE[[#This Row],[Nb jours facturés au patient]]*Part_patient,0)</f>
        <v>0</v>
      </c>
      <c r="J5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3" s="119">
        <f>Décompte!$D$8</f>
        <v>43466</v>
      </c>
      <c r="L593" s="16">
        <f>Décompte!$B$12</f>
        <v>0</v>
      </c>
      <c r="M593" s="16">
        <f>Décompte!$B$18</f>
        <v>0</v>
      </c>
      <c r="N593" s="15" t="str">
        <f>Décompte!$E$11</f>
        <v>INF</v>
      </c>
    </row>
    <row r="594" spans="1:14" x14ac:dyDescent="0.2">
      <c r="A594" s="152"/>
      <c r="B594" s="153"/>
      <c r="C594" s="157"/>
      <c r="D594" s="157"/>
      <c r="E594" s="158"/>
      <c r="F594" s="159"/>
      <c r="G594" s="136" t="str">
        <f>DECOMPTE[[#This Row],[controle_1]]</f>
        <v>-</v>
      </c>
      <c r="H5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4" s="134">
        <f>IF(DECOMPTE[[#This Row],[controle_1]]="-",DECOMPTE[[#This Row],[Nb jours facturés au patient]]*Part_patient,0)</f>
        <v>0</v>
      </c>
      <c r="J5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4" s="119">
        <f>Décompte!$D$8</f>
        <v>43466</v>
      </c>
      <c r="L594" s="16">
        <f>Décompte!$B$12</f>
        <v>0</v>
      </c>
      <c r="M594" s="16">
        <f>Décompte!$B$18</f>
        <v>0</v>
      </c>
      <c r="N594" s="15" t="str">
        <f>Décompte!$E$11</f>
        <v>INF</v>
      </c>
    </row>
    <row r="595" spans="1:14" x14ac:dyDescent="0.2">
      <c r="A595" s="152"/>
      <c r="B595" s="153"/>
      <c r="C595" s="157"/>
      <c r="D595" s="157"/>
      <c r="E595" s="158"/>
      <c r="F595" s="159"/>
      <c r="G595" s="136" t="str">
        <f>DECOMPTE[[#This Row],[controle_1]]</f>
        <v>-</v>
      </c>
      <c r="H5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5" s="134">
        <f>IF(DECOMPTE[[#This Row],[controle_1]]="-",DECOMPTE[[#This Row],[Nb jours facturés au patient]]*Part_patient,0)</f>
        <v>0</v>
      </c>
      <c r="J5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5" s="119">
        <f>Décompte!$D$8</f>
        <v>43466</v>
      </c>
      <c r="L595" s="16">
        <f>Décompte!$B$12</f>
        <v>0</v>
      </c>
      <c r="M595" s="16">
        <f>Décompte!$B$18</f>
        <v>0</v>
      </c>
      <c r="N595" s="15" t="str">
        <f>Décompte!$E$11</f>
        <v>INF</v>
      </c>
    </row>
    <row r="596" spans="1:14" x14ac:dyDescent="0.2">
      <c r="A596" s="152"/>
      <c r="B596" s="153"/>
      <c r="C596" s="157"/>
      <c r="D596" s="157"/>
      <c r="E596" s="158"/>
      <c r="F596" s="159"/>
      <c r="G596" s="136" t="str">
        <f>DECOMPTE[[#This Row],[controle_1]]</f>
        <v>-</v>
      </c>
      <c r="H5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6" s="134">
        <f>IF(DECOMPTE[[#This Row],[controle_1]]="-",DECOMPTE[[#This Row],[Nb jours facturés au patient]]*Part_patient,0)</f>
        <v>0</v>
      </c>
      <c r="J5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6" s="119">
        <f>Décompte!$D$8</f>
        <v>43466</v>
      </c>
      <c r="L596" s="16">
        <f>Décompte!$B$12</f>
        <v>0</v>
      </c>
      <c r="M596" s="16">
        <f>Décompte!$B$18</f>
        <v>0</v>
      </c>
      <c r="N596" s="15" t="str">
        <f>Décompte!$E$11</f>
        <v>INF</v>
      </c>
    </row>
    <row r="597" spans="1:14" x14ac:dyDescent="0.2">
      <c r="A597" s="152"/>
      <c r="B597" s="153"/>
      <c r="C597" s="157"/>
      <c r="D597" s="157"/>
      <c r="E597" s="158"/>
      <c r="F597" s="159"/>
      <c r="G597" s="136" t="str">
        <f>DECOMPTE[[#This Row],[controle_1]]</f>
        <v>-</v>
      </c>
      <c r="H5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7" s="134">
        <f>IF(DECOMPTE[[#This Row],[controle_1]]="-",DECOMPTE[[#This Row],[Nb jours facturés au patient]]*Part_patient,0)</f>
        <v>0</v>
      </c>
      <c r="J5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7" s="119">
        <f>Décompte!$D$8</f>
        <v>43466</v>
      </c>
      <c r="L597" s="16">
        <f>Décompte!$B$12</f>
        <v>0</v>
      </c>
      <c r="M597" s="16">
        <f>Décompte!$B$18</f>
        <v>0</v>
      </c>
      <c r="N597" s="15" t="str">
        <f>Décompte!$E$11</f>
        <v>INF</v>
      </c>
    </row>
    <row r="598" spans="1:14" x14ac:dyDescent="0.2">
      <c r="A598" s="152"/>
      <c r="B598" s="153"/>
      <c r="C598" s="157"/>
      <c r="D598" s="157"/>
      <c r="E598" s="158"/>
      <c r="F598" s="159"/>
      <c r="G598" s="136" t="str">
        <f>DECOMPTE[[#This Row],[controle_1]]</f>
        <v>-</v>
      </c>
      <c r="H5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8" s="134">
        <f>IF(DECOMPTE[[#This Row],[controle_1]]="-",DECOMPTE[[#This Row],[Nb jours facturés au patient]]*Part_patient,0)</f>
        <v>0</v>
      </c>
      <c r="J5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8" s="119">
        <f>Décompte!$D$8</f>
        <v>43466</v>
      </c>
      <c r="L598" s="16">
        <f>Décompte!$B$12</f>
        <v>0</v>
      </c>
      <c r="M598" s="16">
        <f>Décompte!$B$18</f>
        <v>0</v>
      </c>
      <c r="N598" s="15" t="str">
        <f>Décompte!$E$11</f>
        <v>INF</v>
      </c>
    </row>
    <row r="599" spans="1:14" x14ac:dyDescent="0.2">
      <c r="A599" s="152"/>
      <c r="B599" s="153"/>
      <c r="C599" s="157"/>
      <c r="D599" s="157"/>
      <c r="E599" s="158"/>
      <c r="F599" s="159"/>
      <c r="G599" s="136" t="str">
        <f>DECOMPTE[[#This Row],[controle_1]]</f>
        <v>-</v>
      </c>
      <c r="H5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599" s="134">
        <f>IF(DECOMPTE[[#This Row],[controle_1]]="-",DECOMPTE[[#This Row],[Nb jours facturés au patient]]*Part_patient,0)</f>
        <v>0</v>
      </c>
      <c r="J5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599" s="119">
        <f>Décompte!$D$8</f>
        <v>43466</v>
      </c>
      <c r="L599" s="16">
        <f>Décompte!$B$12</f>
        <v>0</v>
      </c>
      <c r="M599" s="16">
        <f>Décompte!$B$18</f>
        <v>0</v>
      </c>
      <c r="N599" s="15" t="str">
        <f>Décompte!$E$11</f>
        <v>INF</v>
      </c>
    </row>
    <row r="600" spans="1:14" x14ac:dyDescent="0.2">
      <c r="A600" s="152"/>
      <c r="B600" s="153"/>
      <c r="C600" s="157"/>
      <c r="D600" s="157"/>
      <c r="E600" s="158"/>
      <c r="F600" s="159"/>
      <c r="G600" s="136" t="str">
        <f>DECOMPTE[[#This Row],[controle_1]]</f>
        <v>-</v>
      </c>
      <c r="H6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0" s="134">
        <f>IF(DECOMPTE[[#This Row],[controle_1]]="-",DECOMPTE[[#This Row],[Nb jours facturés au patient]]*Part_patient,0)</f>
        <v>0</v>
      </c>
      <c r="J6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0" s="119">
        <f>Décompte!$D$8</f>
        <v>43466</v>
      </c>
      <c r="L600" s="16">
        <f>Décompte!$B$12</f>
        <v>0</v>
      </c>
      <c r="M600" s="16">
        <f>Décompte!$B$18</f>
        <v>0</v>
      </c>
      <c r="N600" s="15" t="str">
        <f>Décompte!$E$11</f>
        <v>INF</v>
      </c>
    </row>
    <row r="601" spans="1:14" x14ac:dyDescent="0.2">
      <c r="A601" s="152"/>
      <c r="B601" s="153"/>
      <c r="C601" s="157"/>
      <c r="D601" s="157"/>
      <c r="E601" s="158"/>
      <c r="F601" s="159"/>
      <c r="G601" s="136" t="str">
        <f>DECOMPTE[[#This Row],[controle_1]]</f>
        <v>-</v>
      </c>
      <c r="H6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1" s="134">
        <f>IF(DECOMPTE[[#This Row],[controle_1]]="-",DECOMPTE[[#This Row],[Nb jours facturés au patient]]*Part_patient,0)</f>
        <v>0</v>
      </c>
      <c r="J6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1" s="119">
        <f>Décompte!$D$8</f>
        <v>43466</v>
      </c>
      <c r="L601" s="16">
        <f>Décompte!$B$12</f>
        <v>0</v>
      </c>
      <c r="M601" s="16">
        <f>Décompte!$B$18</f>
        <v>0</v>
      </c>
      <c r="N601" s="15" t="str">
        <f>Décompte!$E$11</f>
        <v>INF</v>
      </c>
    </row>
    <row r="602" spans="1:14" x14ac:dyDescent="0.2">
      <c r="A602" s="152"/>
      <c r="B602" s="153"/>
      <c r="C602" s="157"/>
      <c r="D602" s="157"/>
      <c r="E602" s="158"/>
      <c r="F602" s="159"/>
      <c r="G602" s="136" t="str">
        <f>DECOMPTE[[#This Row],[controle_1]]</f>
        <v>-</v>
      </c>
      <c r="H6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2" s="134">
        <f>IF(DECOMPTE[[#This Row],[controle_1]]="-",DECOMPTE[[#This Row],[Nb jours facturés au patient]]*Part_patient,0)</f>
        <v>0</v>
      </c>
      <c r="J6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2" s="119">
        <f>Décompte!$D$8</f>
        <v>43466</v>
      </c>
      <c r="L602" s="16">
        <f>Décompte!$B$12</f>
        <v>0</v>
      </c>
      <c r="M602" s="16">
        <f>Décompte!$B$18</f>
        <v>0</v>
      </c>
      <c r="N602" s="15" t="str">
        <f>Décompte!$E$11</f>
        <v>INF</v>
      </c>
    </row>
    <row r="603" spans="1:14" x14ac:dyDescent="0.2">
      <c r="A603" s="152"/>
      <c r="B603" s="153"/>
      <c r="C603" s="157"/>
      <c r="D603" s="157"/>
      <c r="E603" s="158"/>
      <c r="F603" s="159"/>
      <c r="G603" s="136" t="str">
        <f>DECOMPTE[[#This Row],[controle_1]]</f>
        <v>-</v>
      </c>
      <c r="H6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3" s="134">
        <f>IF(DECOMPTE[[#This Row],[controle_1]]="-",DECOMPTE[[#This Row],[Nb jours facturés au patient]]*Part_patient,0)</f>
        <v>0</v>
      </c>
      <c r="J6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3" s="119">
        <f>Décompte!$D$8</f>
        <v>43466</v>
      </c>
      <c r="L603" s="16">
        <f>Décompte!$B$12</f>
        <v>0</v>
      </c>
      <c r="M603" s="16">
        <f>Décompte!$B$18</f>
        <v>0</v>
      </c>
      <c r="N603" s="15" t="str">
        <f>Décompte!$E$11</f>
        <v>INF</v>
      </c>
    </row>
    <row r="604" spans="1:14" x14ac:dyDescent="0.2">
      <c r="A604" s="152"/>
      <c r="B604" s="153"/>
      <c r="C604" s="157"/>
      <c r="D604" s="157"/>
      <c r="E604" s="158"/>
      <c r="F604" s="159"/>
      <c r="G604" s="136" t="str">
        <f>DECOMPTE[[#This Row],[controle_1]]</f>
        <v>-</v>
      </c>
      <c r="H6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4" s="134">
        <f>IF(DECOMPTE[[#This Row],[controle_1]]="-",DECOMPTE[[#This Row],[Nb jours facturés au patient]]*Part_patient,0)</f>
        <v>0</v>
      </c>
      <c r="J6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4" s="119">
        <f>Décompte!$D$8</f>
        <v>43466</v>
      </c>
      <c r="L604" s="16">
        <f>Décompte!$B$12</f>
        <v>0</v>
      </c>
      <c r="M604" s="16">
        <f>Décompte!$B$18</f>
        <v>0</v>
      </c>
      <c r="N604" s="15" t="str">
        <f>Décompte!$E$11</f>
        <v>INF</v>
      </c>
    </row>
    <row r="605" spans="1:14" x14ac:dyDescent="0.2">
      <c r="A605" s="152"/>
      <c r="B605" s="153"/>
      <c r="C605" s="157"/>
      <c r="D605" s="157"/>
      <c r="E605" s="158"/>
      <c r="F605" s="159"/>
      <c r="G605" s="136" t="str">
        <f>DECOMPTE[[#This Row],[controle_1]]</f>
        <v>-</v>
      </c>
      <c r="H6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5" s="134">
        <f>IF(DECOMPTE[[#This Row],[controle_1]]="-",DECOMPTE[[#This Row],[Nb jours facturés au patient]]*Part_patient,0)</f>
        <v>0</v>
      </c>
      <c r="J6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5" s="119">
        <f>Décompte!$D$8</f>
        <v>43466</v>
      </c>
      <c r="L605" s="16">
        <f>Décompte!$B$12</f>
        <v>0</v>
      </c>
      <c r="M605" s="16">
        <f>Décompte!$B$18</f>
        <v>0</v>
      </c>
      <c r="N605" s="15" t="str">
        <f>Décompte!$E$11</f>
        <v>INF</v>
      </c>
    </row>
    <row r="606" spans="1:14" x14ac:dyDescent="0.2">
      <c r="A606" s="152"/>
      <c r="B606" s="153"/>
      <c r="C606" s="157"/>
      <c r="D606" s="157"/>
      <c r="E606" s="158"/>
      <c r="F606" s="159"/>
      <c r="G606" s="136" t="str">
        <f>DECOMPTE[[#This Row],[controle_1]]</f>
        <v>-</v>
      </c>
      <c r="H6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6" s="134">
        <f>IF(DECOMPTE[[#This Row],[controle_1]]="-",DECOMPTE[[#This Row],[Nb jours facturés au patient]]*Part_patient,0)</f>
        <v>0</v>
      </c>
      <c r="J6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6" s="119">
        <f>Décompte!$D$8</f>
        <v>43466</v>
      </c>
      <c r="L606" s="16">
        <f>Décompte!$B$12</f>
        <v>0</v>
      </c>
      <c r="M606" s="16">
        <f>Décompte!$B$18</f>
        <v>0</v>
      </c>
      <c r="N606" s="15" t="str">
        <f>Décompte!$E$11</f>
        <v>INF</v>
      </c>
    </row>
    <row r="607" spans="1:14" x14ac:dyDescent="0.2">
      <c r="A607" s="152"/>
      <c r="B607" s="153"/>
      <c r="C607" s="157"/>
      <c r="D607" s="157"/>
      <c r="E607" s="158"/>
      <c r="F607" s="159"/>
      <c r="G607" s="136" t="str">
        <f>DECOMPTE[[#This Row],[controle_1]]</f>
        <v>-</v>
      </c>
      <c r="H6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7" s="134">
        <f>IF(DECOMPTE[[#This Row],[controle_1]]="-",DECOMPTE[[#This Row],[Nb jours facturés au patient]]*Part_patient,0)</f>
        <v>0</v>
      </c>
      <c r="J6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7" s="119">
        <f>Décompte!$D$8</f>
        <v>43466</v>
      </c>
      <c r="L607" s="16">
        <f>Décompte!$B$12</f>
        <v>0</v>
      </c>
      <c r="M607" s="16">
        <f>Décompte!$B$18</f>
        <v>0</v>
      </c>
      <c r="N607" s="15" t="str">
        <f>Décompte!$E$11</f>
        <v>INF</v>
      </c>
    </row>
    <row r="608" spans="1:14" x14ac:dyDescent="0.2">
      <c r="A608" s="152"/>
      <c r="B608" s="153"/>
      <c r="C608" s="157"/>
      <c r="D608" s="157"/>
      <c r="E608" s="158"/>
      <c r="F608" s="159"/>
      <c r="G608" s="136" t="str">
        <f>DECOMPTE[[#This Row],[controle_1]]</f>
        <v>-</v>
      </c>
      <c r="H6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8" s="134">
        <f>IF(DECOMPTE[[#This Row],[controle_1]]="-",DECOMPTE[[#This Row],[Nb jours facturés au patient]]*Part_patient,0)</f>
        <v>0</v>
      </c>
      <c r="J6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8" s="119">
        <f>Décompte!$D$8</f>
        <v>43466</v>
      </c>
      <c r="L608" s="16">
        <f>Décompte!$B$12</f>
        <v>0</v>
      </c>
      <c r="M608" s="16">
        <f>Décompte!$B$18</f>
        <v>0</v>
      </c>
      <c r="N608" s="15" t="str">
        <f>Décompte!$E$11</f>
        <v>INF</v>
      </c>
    </row>
    <row r="609" spans="1:14" x14ac:dyDescent="0.2">
      <c r="A609" s="152"/>
      <c r="B609" s="153"/>
      <c r="C609" s="157"/>
      <c r="D609" s="157"/>
      <c r="E609" s="158"/>
      <c r="F609" s="159"/>
      <c r="G609" s="136" t="str">
        <f>DECOMPTE[[#This Row],[controle_1]]</f>
        <v>-</v>
      </c>
      <c r="H6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09" s="134">
        <f>IF(DECOMPTE[[#This Row],[controle_1]]="-",DECOMPTE[[#This Row],[Nb jours facturés au patient]]*Part_patient,0)</f>
        <v>0</v>
      </c>
      <c r="J6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09" s="119">
        <f>Décompte!$D$8</f>
        <v>43466</v>
      </c>
      <c r="L609" s="16">
        <f>Décompte!$B$12</f>
        <v>0</v>
      </c>
      <c r="M609" s="16">
        <f>Décompte!$B$18</f>
        <v>0</v>
      </c>
      <c r="N609" s="15" t="str">
        <f>Décompte!$E$11</f>
        <v>INF</v>
      </c>
    </row>
    <row r="610" spans="1:14" x14ac:dyDescent="0.2">
      <c r="A610" s="152"/>
      <c r="B610" s="153"/>
      <c r="C610" s="157"/>
      <c r="D610" s="157"/>
      <c r="E610" s="158"/>
      <c r="F610" s="159"/>
      <c r="G610" s="136" t="str">
        <f>DECOMPTE[[#This Row],[controle_1]]</f>
        <v>-</v>
      </c>
      <c r="H6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0" s="134">
        <f>IF(DECOMPTE[[#This Row],[controle_1]]="-",DECOMPTE[[#This Row],[Nb jours facturés au patient]]*Part_patient,0)</f>
        <v>0</v>
      </c>
      <c r="J6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0" s="119">
        <f>Décompte!$D$8</f>
        <v>43466</v>
      </c>
      <c r="L610" s="16">
        <f>Décompte!$B$12</f>
        <v>0</v>
      </c>
      <c r="M610" s="16">
        <f>Décompte!$B$18</f>
        <v>0</v>
      </c>
      <c r="N610" s="15" t="str">
        <f>Décompte!$E$11</f>
        <v>INF</v>
      </c>
    </row>
    <row r="611" spans="1:14" x14ac:dyDescent="0.2">
      <c r="A611" s="152"/>
      <c r="B611" s="153"/>
      <c r="C611" s="157"/>
      <c r="D611" s="157"/>
      <c r="E611" s="158"/>
      <c r="F611" s="159"/>
      <c r="G611" s="136" t="str">
        <f>DECOMPTE[[#This Row],[controle_1]]</f>
        <v>-</v>
      </c>
      <c r="H6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1" s="134">
        <f>IF(DECOMPTE[[#This Row],[controle_1]]="-",DECOMPTE[[#This Row],[Nb jours facturés au patient]]*Part_patient,0)</f>
        <v>0</v>
      </c>
      <c r="J6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1" s="119">
        <f>Décompte!$D$8</f>
        <v>43466</v>
      </c>
      <c r="L611" s="16">
        <f>Décompte!$B$12</f>
        <v>0</v>
      </c>
      <c r="M611" s="16">
        <f>Décompte!$B$18</f>
        <v>0</v>
      </c>
      <c r="N611" s="15" t="str">
        <f>Décompte!$E$11</f>
        <v>INF</v>
      </c>
    </row>
    <row r="612" spans="1:14" x14ac:dyDescent="0.2">
      <c r="A612" s="152"/>
      <c r="B612" s="153"/>
      <c r="C612" s="157"/>
      <c r="D612" s="157"/>
      <c r="E612" s="158"/>
      <c r="F612" s="159"/>
      <c r="G612" s="136" t="str">
        <f>DECOMPTE[[#This Row],[controle_1]]</f>
        <v>-</v>
      </c>
      <c r="H6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2" s="134">
        <f>IF(DECOMPTE[[#This Row],[controle_1]]="-",DECOMPTE[[#This Row],[Nb jours facturés au patient]]*Part_patient,0)</f>
        <v>0</v>
      </c>
      <c r="J6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2" s="119">
        <f>Décompte!$D$8</f>
        <v>43466</v>
      </c>
      <c r="L612" s="16">
        <f>Décompte!$B$12</f>
        <v>0</v>
      </c>
      <c r="M612" s="16">
        <f>Décompte!$B$18</f>
        <v>0</v>
      </c>
      <c r="N612" s="15" t="str">
        <f>Décompte!$E$11</f>
        <v>INF</v>
      </c>
    </row>
    <row r="613" spans="1:14" x14ac:dyDescent="0.2">
      <c r="A613" s="152"/>
      <c r="B613" s="153"/>
      <c r="C613" s="157"/>
      <c r="D613" s="157"/>
      <c r="E613" s="158"/>
      <c r="F613" s="159"/>
      <c r="G613" s="136" t="str">
        <f>DECOMPTE[[#This Row],[controle_1]]</f>
        <v>-</v>
      </c>
      <c r="H6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3" s="134">
        <f>IF(DECOMPTE[[#This Row],[controle_1]]="-",DECOMPTE[[#This Row],[Nb jours facturés au patient]]*Part_patient,0)</f>
        <v>0</v>
      </c>
      <c r="J6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3" s="119">
        <f>Décompte!$D$8</f>
        <v>43466</v>
      </c>
      <c r="L613" s="16">
        <f>Décompte!$B$12</f>
        <v>0</v>
      </c>
      <c r="M613" s="16">
        <f>Décompte!$B$18</f>
        <v>0</v>
      </c>
      <c r="N613" s="15" t="str">
        <f>Décompte!$E$11</f>
        <v>INF</v>
      </c>
    </row>
    <row r="614" spans="1:14" x14ac:dyDescent="0.2">
      <c r="A614" s="152"/>
      <c r="B614" s="153"/>
      <c r="C614" s="157"/>
      <c r="D614" s="157"/>
      <c r="E614" s="158"/>
      <c r="F614" s="159"/>
      <c r="G614" s="136" t="str">
        <f>DECOMPTE[[#This Row],[controle_1]]</f>
        <v>-</v>
      </c>
      <c r="H6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4" s="134">
        <f>IF(DECOMPTE[[#This Row],[controle_1]]="-",DECOMPTE[[#This Row],[Nb jours facturés au patient]]*Part_patient,0)</f>
        <v>0</v>
      </c>
      <c r="J6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4" s="119">
        <f>Décompte!$D$8</f>
        <v>43466</v>
      </c>
      <c r="L614" s="16">
        <f>Décompte!$B$12</f>
        <v>0</v>
      </c>
      <c r="M614" s="16">
        <f>Décompte!$B$18</f>
        <v>0</v>
      </c>
      <c r="N614" s="15" t="str">
        <f>Décompte!$E$11</f>
        <v>INF</v>
      </c>
    </row>
    <row r="615" spans="1:14" x14ac:dyDescent="0.2">
      <c r="A615" s="152"/>
      <c r="B615" s="153"/>
      <c r="C615" s="157"/>
      <c r="D615" s="157"/>
      <c r="E615" s="158"/>
      <c r="F615" s="159"/>
      <c r="G615" s="136" t="str">
        <f>DECOMPTE[[#This Row],[controle_1]]</f>
        <v>-</v>
      </c>
      <c r="H6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5" s="134">
        <f>IF(DECOMPTE[[#This Row],[controle_1]]="-",DECOMPTE[[#This Row],[Nb jours facturés au patient]]*Part_patient,0)</f>
        <v>0</v>
      </c>
      <c r="J6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5" s="119">
        <f>Décompte!$D$8</f>
        <v>43466</v>
      </c>
      <c r="L615" s="16">
        <f>Décompte!$B$12</f>
        <v>0</v>
      </c>
      <c r="M615" s="16">
        <f>Décompte!$B$18</f>
        <v>0</v>
      </c>
      <c r="N615" s="15" t="str">
        <f>Décompte!$E$11</f>
        <v>INF</v>
      </c>
    </row>
    <row r="616" spans="1:14" x14ac:dyDescent="0.2">
      <c r="A616" s="152"/>
      <c r="B616" s="153"/>
      <c r="C616" s="157"/>
      <c r="D616" s="157"/>
      <c r="E616" s="158"/>
      <c r="F616" s="159"/>
      <c r="G616" s="136" t="str">
        <f>DECOMPTE[[#This Row],[controle_1]]</f>
        <v>-</v>
      </c>
      <c r="H6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6" s="134">
        <f>IF(DECOMPTE[[#This Row],[controle_1]]="-",DECOMPTE[[#This Row],[Nb jours facturés au patient]]*Part_patient,0)</f>
        <v>0</v>
      </c>
      <c r="J6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6" s="119">
        <f>Décompte!$D$8</f>
        <v>43466</v>
      </c>
      <c r="L616" s="16">
        <f>Décompte!$B$12</f>
        <v>0</v>
      </c>
      <c r="M616" s="16">
        <f>Décompte!$B$18</f>
        <v>0</v>
      </c>
      <c r="N616" s="15" t="str">
        <f>Décompte!$E$11</f>
        <v>INF</v>
      </c>
    </row>
    <row r="617" spans="1:14" x14ac:dyDescent="0.2">
      <c r="A617" s="152"/>
      <c r="B617" s="153"/>
      <c r="C617" s="157"/>
      <c r="D617" s="157"/>
      <c r="E617" s="158"/>
      <c r="F617" s="159"/>
      <c r="G617" s="136" t="str">
        <f>DECOMPTE[[#This Row],[controle_1]]</f>
        <v>-</v>
      </c>
      <c r="H6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7" s="134">
        <f>IF(DECOMPTE[[#This Row],[controle_1]]="-",DECOMPTE[[#This Row],[Nb jours facturés au patient]]*Part_patient,0)</f>
        <v>0</v>
      </c>
      <c r="J6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7" s="119">
        <f>Décompte!$D$8</f>
        <v>43466</v>
      </c>
      <c r="L617" s="16">
        <f>Décompte!$B$12</f>
        <v>0</v>
      </c>
      <c r="M617" s="16">
        <f>Décompte!$B$18</f>
        <v>0</v>
      </c>
      <c r="N617" s="15" t="str">
        <f>Décompte!$E$11</f>
        <v>INF</v>
      </c>
    </row>
    <row r="618" spans="1:14" x14ac:dyDescent="0.2">
      <c r="A618" s="152"/>
      <c r="B618" s="153"/>
      <c r="C618" s="157"/>
      <c r="D618" s="157"/>
      <c r="E618" s="158"/>
      <c r="F618" s="159"/>
      <c r="G618" s="136" t="str">
        <f>DECOMPTE[[#This Row],[controle_1]]</f>
        <v>-</v>
      </c>
      <c r="H6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8" s="134">
        <f>IF(DECOMPTE[[#This Row],[controle_1]]="-",DECOMPTE[[#This Row],[Nb jours facturés au patient]]*Part_patient,0)</f>
        <v>0</v>
      </c>
      <c r="J6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8" s="119">
        <f>Décompte!$D$8</f>
        <v>43466</v>
      </c>
      <c r="L618" s="16">
        <f>Décompte!$B$12</f>
        <v>0</v>
      </c>
      <c r="M618" s="16">
        <f>Décompte!$B$18</f>
        <v>0</v>
      </c>
      <c r="N618" s="15" t="str">
        <f>Décompte!$E$11</f>
        <v>INF</v>
      </c>
    </row>
    <row r="619" spans="1:14" x14ac:dyDescent="0.2">
      <c r="A619" s="152"/>
      <c r="B619" s="153"/>
      <c r="C619" s="157"/>
      <c r="D619" s="157"/>
      <c r="E619" s="158"/>
      <c r="F619" s="159"/>
      <c r="G619" s="136" t="str">
        <f>DECOMPTE[[#This Row],[controle_1]]</f>
        <v>-</v>
      </c>
      <c r="H6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19" s="134">
        <f>IF(DECOMPTE[[#This Row],[controle_1]]="-",DECOMPTE[[#This Row],[Nb jours facturés au patient]]*Part_patient,0)</f>
        <v>0</v>
      </c>
      <c r="J6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19" s="119">
        <f>Décompte!$D$8</f>
        <v>43466</v>
      </c>
      <c r="L619" s="16">
        <f>Décompte!$B$12</f>
        <v>0</v>
      </c>
      <c r="M619" s="16">
        <f>Décompte!$B$18</f>
        <v>0</v>
      </c>
      <c r="N619" s="15" t="str">
        <f>Décompte!$E$11</f>
        <v>INF</v>
      </c>
    </row>
    <row r="620" spans="1:14" x14ac:dyDescent="0.2">
      <c r="A620" s="152"/>
      <c r="B620" s="153"/>
      <c r="C620" s="157"/>
      <c r="D620" s="157"/>
      <c r="E620" s="158"/>
      <c r="F620" s="159"/>
      <c r="G620" s="136" t="str">
        <f>DECOMPTE[[#This Row],[controle_1]]</f>
        <v>-</v>
      </c>
      <c r="H6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0" s="134">
        <f>IF(DECOMPTE[[#This Row],[controle_1]]="-",DECOMPTE[[#This Row],[Nb jours facturés au patient]]*Part_patient,0)</f>
        <v>0</v>
      </c>
      <c r="J6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0" s="119">
        <f>Décompte!$D$8</f>
        <v>43466</v>
      </c>
      <c r="L620" s="16">
        <f>Décompte!$B$12</f>
        <v>0</v>
      </c>
      <c r="M620" s="16">
        <f>Décompte!$B$18</f>
        <v>0</v>
      </c>
      <c r="N620" s="15" t="str">
        <f>Décompte!$E$11</f>
        <v>INF</v>
      </c>
    </row>
    <row r="621" spans="1:14" x14ac:dyDescent="0.2">
      <c r="A621" s="152"/>
      <c r="B621" s="153"/>
      <c r="C621" s="157"/>
      <c r="D621" s="157"/>
      <c r="E621" s="158"/>
      <c r="F621" s="159"/>
      <c r="G621" s="136" t="str">
        <f>DECOMPTE[[#This Row],[controle_1]]</f>
        <v>-</v>
      </c>
      <c r="H6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1" s="134">
        <f>IF(DECOMPTE[[#This Row],[controle_1]]="-",DECOMPTE[[#This Row],[Nb jours facturés au patient]]*Part_patient,0)</f>
        <v>0</v>
      </c>
      <c r="J6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1" s="119">
        <f>Décompte!$D$8</f>
        <v>43466</v>
      </c>
      <c r="L621" s="16">
        <f>Décompte!$B$12</f>
        <v>0</v>
      </c>
      <c r="M621" s="16">
        <f>Décompte!$B$18</f>
        <v>0</v>
      </c>
      <c r="N621" s="15" t="str">
        <f>Décompte!$E$11</f>
        <v>INF</v>
      </c>
    </row>
    <row r="622" spans="1:14" x14ac:dyDescent="0.2">
      <c r="A622" s="152"/>
      <c r="B622" s="153"/>
      <c r="C622" s="157"/>
      <c r="D622" s="157"/>
      <c r="E622" s="158"/>
      <c r="F622" s="159"/>
      <c r="G622" s="136" t="str">
        <f>DECOMPTE[[#This Row],[controle_1]]</f>
        <v>-</v>
      </c>
      <c r="H6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2" s="134">
        <f>IF(DECOMPTE[[#This Row],[controle_1]]="-",DECOMPTE[[#This Row],[Nb jours facturés au patient]]*Part_patient,0)</f>
        <v>0</v>
      </c>
      <c r="J6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2" s="119">
        <f>Décompte!$D$8</f>
        <v>43466</v>
      </c>
      <c r="L622" s="16">
        <f>Décompte!$B$12</f>
        <v>0</v>
      </c>
      <c r="M622" s="16">
        <f>Décompte!$B$18</f>
        <v>0</v>
      </c>
      <c r="N622" s="15" t="str">
        <f>Décompte!$E$11</f>
        <v>INF</v>
      </c>
    </row>
    <row r="623" spans="1:14" x14ac:dyDescent="0.2">
      <c r="A623" s="152"/>
      <c r="B623" s="153"/>
      <c r="C623" s="157"/>
      <c r="D623" s="157"/>
      <c r="E623" s="158"/>
      <c r="F623" s="159"/>
      <c r="G623" s="136" t="str">
        <f>DECOMPTE[[#This Row],[controle_1]]</f>
        <v>-</v>
      </c>
      <c r="H6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3" s="134">
        <f>IF(DECOMPTE[[#This Row],[controle_1]]="-",DECOMPTE[[#This Row],[Nb jours facturés au patient]]*Part_patient,0)</f>
        <v>0</v>
      </c>
      <c r="J6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3" s="119">
        <f>Décompte!$D$8</f>
        <v>43466</v>
      </c>
      <c r="L623" s="16">
        <f>Décompte!$B$12</f>
        <v>0</v>
      </c>
      <c r="M623" s="16">
        <f>Décompte!$B$18</f>
        <v>0</v>
      </c>
      <c r="N623" s="15" t="str">
        <f>Décompte!$E$11</f>
        <v>INF</v>
      </c>
    </row>
    <row r="624" spans="1:14" x14ac:dyDescent="0.2">
      <c r="A624" s="152"/>
      <c r="B624" s="153"/>
      <c r="C624" s="157"/>
      <c r="D624" s="157"/>
      <c r="E624" s="158"/>
      <c r="F624" s="159"/>
      <c r="G624" s="136" t="str">
        <f>DECOMPTE[[#This Row],[controle_1]]</f>
        <v>-</v>
      </c>
      <c r="H6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4" s="134">
        <f>IF(DECOMPTE[[#This Row],[controle_1]]="-",DECOMPTE[[#This Row],[Nb jours facturés au patient]]*Part_patient,0)</f>
        <v>0</v>
      </c>
      <c r="J6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4" s="119">
        <f>Décompte!$D$8</f>
        <v>43466</v>
      </c>
      <c r="L624" s="16">
        <f>Décompte!$B$12</f>
        <v>0</v>
      </c>
      <c r="M624" s="16">
        <f>Décompte!$B$18</f>
        <v>0</v>
      </c>
      <c r="N624" s="15" t="str">
        <f>Décompte!$E$11</f>
        <v>INF</v>
      </c>
    </row>
    <row r="625" spans="1:14" x14ac:dyDescent="0.2">
      <c r="A625" s="152"/>
      <c r="B625" s="153"/>
      <c r="C625" s="157"/>
      <c r="D625" s="157"/>
      <c r="E625" s="158"/>
      <c r="F625" s="159"/>
      <c r="G625" s="136" t="str">
        <f>DECOMPTE[[#This Row],[controle_1]]</f>
        <v>-</v>
      </c>
      <c r="H6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5" s="134">
        <f>IF(DECOMPTE[[#This Row],[controle_1]]="-",DECOMPTE[[#This Row],[Nb jours facturés au patient]]*Part_patient,0)</f>
        <v>0</v>
      </c>
      <c r="J6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5" s="119">
        <f>Décompte!$D$8</f>
        <v>43466</v>
      </c>
      <c r="L625" s="16">
        <f>Décompte!$B$12</f>
        <v>0</v>
      </c>
      <c r="M625" s="16">
        <f>Décompte!$B$18</f>
        <v>0</v>
      </c>
      <c r="N625" s="15" t="str">
        <f>Décompte!$E$11</f>
        <v>INF</v>
      </c>
    </row>
    <row r="626" spans="1:14" x14ac:dyDescent="0.2">
      <c r="A626" s="152"/>
      <c r="B626" s="153"/>
      <c r="C626" s="157"/>
      <c r="D626" s="157"/>
      <c r="E626" s="158"/>
      <c r="F626" s="159"/>
      <c r="G626" s="136" t="str">
        <f>DECOMPTE[[#This Row],[controle_1]]</f>
        <v>-</v>
      </c>
      <c r="H6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6" s="134">
        <f>IF(DECOMPTE[[#This Row],[controle_1]]="-",DECOMPTE[[#This Row],[Nb jours facturés au patient]]*Part_patient,0)</f>
        <v>0</v>
      </c>
      <c r="J6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6" s="119">
        <f>Décompte!$D$8</f>
        <v>43466</v>
      </c>
      <c r="L626" s="16">
        <f>Décompte!$B$12</f>
        <v>0</v>
      </c>
      <c r="M626" s="16">
        <f>Décompte!$B$18</f>
        <v>0</v>
      </c>
      <c r="N626" s="15" t="str">
        <f>Décompte!$E$11</f>
        <v>INF</v>
      </c>
    </row>
    <row r="627" spans="1:14" x14ac:dyDescent="0.2">
      <c r="A627" s="152"/>
      <c r="B627" s="153"/>
      <c r="C627" s="157"/>
      <c r="D627" s="157"/>
      <c r="E627" s="158"/>
      <c r="F627" s="159"/>
      <c r="G627" s="136" t="str">
        <f>DECOMPTE[[#This Row],[controle_1]]</f>
        <v>-</v>
      </c>
      <c r="H6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7" s="134">
        <f>IF(DECOMPTE[[#This Row],[controle_1]]="-",DECOMPTE[[#This Row],[Nb jours facturés au patient]]*Part_patient,0)</f>
        <v>0</v>
      </c>
      <c r="J6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7" s="119">
        <f>Décompte!$D$8</f>
        <v>43466</v>
      </c>
      <c r="L627" s="16">
        <f>Décompte!$B$12</f>
        <v>0</v>
      </c>
      <c r="M627" s="16">
        <f>Décompte!$B$18</f>
        <v>0</v>
      </c>
      <c r="N627" s="15" t="str">
        <f>Décompte!$E$11</f>
        <v>INF</v>
      </c>
    </row>
    <row r="628" spans="1:14" x14ac:dyDescent="0.2">
      <c r="A628" s="152"/>
      <c r="B628" s="153"/>
      <c r="C628" s="157"/>
      <c r="D628" s="157"/>
      <c r="E628" s="158"/>
      <c r="F628" s="159"/>
      <c r="G628" s="136" t="str">
        <f>DECOMPTE[[#This Row],[controle_1]]</f>
        <v>-</v>
      </c>
      <c r="H6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8" s="134">
        <f>IF(DECOMPTE[[#This Row],[controle_1]]="-",DECOMPTE[[#This Row],[Nb jours facturés au patient]]*Part_patient,0)</f>
        <v>0</v>
      </c>
      <c r="J6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8" s="119">
        <f>Décompte!$D$8</f>
        <v>43466</v>
      </c>
      <c r="L628" s="16">
        <f>Décompte!$B$12</f>
        <v>0</v>
      </c>
      <c r="M628" s="16">
        <f>Décompte!$B$18</f>
        <v>0</v>
      </c>
      <c r="N628" s="15" t="str">
        <f>Décompte!$E$11</f>
        <v>INF</v>
      </c>
    </row>
    <row r="629" spans="1:14" x14ac:dyDescent="0.2">
      <c r="A629" s="152"/>
      <c r="B629" s="153"/>
      <c r="C629" s="157"/>
      <c r="D629" s="157"/>
      <c r="E629" s="158"/>
      <c r="F629" s="159"/>
      <c r="G629" s="136" t="str">
        <f>DECOMPTE[[#This Row],[controle_1]]</f>
        <v>-</v>
      </c>
      <c r="H6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29" s="134">
        <f>IF(DECOMPTE[[#This Row],[controle_1]]="-",DECOMPTE[[#This Row],[Nb jours facturés au patient]]*Part_patient,0)</f>
        <v>0</v>
      </c>
      <c r="J6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29" s="119">
        <f>Décompte!$D$8</f>
        <v>43466</v>
      </c>
      <c r="L629" s="16">
        <f>Décompte!$B$12</f>
        <v>0</v>
      </c>
      <c r="M629" s="16">
        <f>Décompte!$B$18</f>
        <v>0</v>
      </c>
      <c r="N629" s="15" t="str">
        <f>Décompte!$E$11</f>
        <v>INF</v>
      </c>
    </row>
    <row r="630" spans="1:14" x14ac:dyDescent="0.2">
      <c r="A630" s="152"/>
      <c r="B630" s="153"/>
      <c r="C630" s="157"/>
      <c r="D630" s="157"/>
      <c r="E630" s="158"/>
      <c r="F630" s="159"/>
      <c r="G630" s="136" t="str">
        <f>DECOMPTE[[#This Row],[controle_1]]</f>
        <v>-</v>
      </c>
      <c r="H6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0" s="134">
        <f>IF(DECOMPTE[[#This Row],[controle_1]]="-",DECOMPTE[[#This Row],[Nb jours facturés au patient]]*Part_patient,0)</f>
        <v>0</v>
      </c>
      <c r="J6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0" s="119">
        <f>Décompte!$D$8</f>
        <v>43466</v>
      </c>
      <c r="L630" s="16">
        <f>Décompte!$B$12</f>
        <v>0</v>
      </c>
      <c r="M630" s="16">
        <f>Décompte!$B$18</f>
        <v>0</v>
      </c>
      <c r="N630" s="15" t="str">
        <f>Décompte!$E$11</f>
        <v>INF</v>
      </c>
    </row>
    <row r="631" spans="1:14" x14ac:dyDescent="0.2">
      <c r="A631" s="152"/>
      <c r="B631" s="153"/>
      <c r="C631" s="157"/>
      <c r="D631" s="157"/>
      <c r="E631" s="158"/>
      <c r="F631" s="159"/>
      <c r="G631" s="136" t="str">
        <f>DECOMPTE[[#This Row],[controle_1]]</f>
        <v>-</v>
      </c>
      <c r="H6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1" s="134">
        <f>IF(DECOMPTE[[#This Row],[controle_1]]="-",DECOMPTE[[#This Row],[Nb jours facturés au patient]]*Part_patient,0)</f>
        <v>0</v>
      </c>
      <c r="J6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1" s="119">
        <f>Décompte!$D$8</f>
        <v>43466</v>
      </c>
      <c r="L631" s="16">
        <f>Décompte!$B$12</f>
        <v>0</v>
      </c>
      <c r="M631" s="16">
        <f>Décompte!$B$18</f>
        <v>0</v>
      </c>
      <c r="N631" s="15" t="str">
        <f>Décompte!$E$11</f>
        <v>INF</v>
      </c>
    </row>
    <row r="632" spans="1:14" x14ac:dyDescent="0.2">
      <c r="A632" s="152"/>
      <c r="B632" s="153"/>
      <c r="C632" s="157"/>
      <c r="D632" s="157"/>
      <c r="E632" s="158"/>
      <c r="F632" s="159"/>
      <c r="G632" s="136" t="str">
        <f>DECOMPTE[[#This Row],[controle_1]]</f>
        <v>-</v>
      </c>
      <c r="H6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2" s="134">
        <f>IF(DECOMPTE[[#This Row],[controle_1]]="-",DECOMPTE[[#This Row],[Nb jours facturés au patient]]*Part_patient,0)</f>
        <v>0</v>
      </c>
      <c r="J6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2" s="119">
        <f>Décompte!$D$8</f>
        <v>43466</v>
      </c>
      <c r="L632" s="16">
        <f>Décompte!$B$12</f>
        <v>0</v>
      </c>
      <c r="M632" s="16">
        <f>Décompte!$B$18</f>
        <v>0</v>
      </c>
      <c r="N632" s="15" t="str">
        <f>Décompte!$E$11</f>
        <v>INF</v>
      </c>
    </row>
    <row r="633" spans="1:14" x14ac:dyDescent="0.2">
      <c r="A633" s="152"/>
      <c r="B633" s="153"/>
      <c r="C633" s="157"/>
      <c r="D633" s="157"/>
      <c r="E633" s="158"/>
      <c r="F633" s="159"/>
      <c r="G633" s="136" t="str">
        <f>DECOMPTE[[#This Row],[controle_1]]</f>
        <v>-</v>
      </c>
      <c r="H6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3" s="134">
        <f>IF(DECOMPTE[[#This Row],[controle_1]]="-",DECOMPTE[[#This Row],[Nb jours facturés au patient]]*Part_patient,0)</f>
        <v>0</v>
      </c>
      <c r="J6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3" s="119">
        <f>Décompte!$D$8</f>
        <v>43466</v>
      </c>
      <c r="L633" s="16">
        <f>Décompte!$B$12</f>
        <v>0</v>
      </c>
      <c r="M633" s="16">
        <f>Décompte!$B$18</f>
        <v>0</v>
      </c>
      <c r="N633" s="15" t="str">
        <f>Décompte!$E$11</f>
        <v>INF</v>
      </c>
    </row>
    <row r="634" spans="1:14" x14ac:dyDescent="0.2">
      <c r="A634" s="152"/>
      <c r="B634" s="153"/>
      <c r="C634" s="157"/>
      <c r="D634" s="157"/>
      <c r="E634" s="158"/>
      <c r="F634" s="159"/>
      <c r="G634" s="136" t="str">
        <f>DECOMPTE[[#This Row],[controle_1]]</f>
        <v>-</v>
      </c>
      <c r="H6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4" s="134">
        <f>IF(DECOMPTE[[#This Row],[controle_1]]="-",DECOMPTE[[#This Row],[Nb jours facturés au patient]]*Part_patient,0)</f>
        <v>0</v>
      </c>
      <c r="J6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4" s="119">
        <f>Décompte!$D$8</f>
        <v>43466</v>
      </c>
      <c r="L634" s="16">
        <f>Décompte!$B$12</f>
        <v>0</v>
      </c>
      <c r="M634" s="16">
        <f>Décompte!$B$18</f>
        <v>0</v>
      </c>
      <c r="N634" s="15" t="str">
        <f>Décompte!$E$11</f>
        <v>INF</v>
      </c>
    </row>
    <row r="635" spans="1:14" x14ac:dyDescent="0.2">
      <c r="A635" s="152"/>
      <c r="B635" s="153"/>
      <c r="C635" s="157"/>
      <c r="D635" s="157"/>
      <c r="E635" s="158"/>
      <c r="F635" s="159"/>
      <c r="G635" s="136" t="str">
        <f>DECOMPTE[[#This Row],[controle_1]]</f>
        <v>-</v>
      </c>
      <c r="H6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5" s="134">
        <f>IF(DECOMPTE[[#This Row],[controle_1]]="-",DECOMPTE[[#This Row],[Nb jours facturés au patient]]*Part_patient,0)</f>
        <v>0</v>
      </c>
      <c r="J6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5" s="119">
        <f>Décompte!$D$8</f>
        <v>43466</v>
      </c>
      <c r="L635" s="16">
        <f>Décompte!$B$12</f>
        <v>0</v>
      </c>
      <c r="M635" s="16">
        <f>Décompte!$B$18</f>
        <v>0</v>
      </c>
      <c r="N635" s="15" t="str">
        <f>Décompte!$E$11</f>
        <v>INF</v>
      </c>
    </row>
    <row r="636" spans="1:14" x14ac:dyDescent="0.2">
      <c r="A636" s="152"/>
      <c r="B636" s="153"/>
      <c r="C636" s="157"/>
      <c r="D636" s="157"/>
      <c r="E636" s="158"/>
      <c r="F636" s="159"/>
      <c r="G636" s="136" t="str">
        <f>DECOMPTE[[#This Row],[controle_1]]</f>
        <v>-</v>
      </c>
      <c r="H6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6" s="134">
        <f>IF(DECOMPTE[[#This Row],[controle_1]]="-",DECOMPTE[[#This Row],[Nb jours facturés au patient]]*Part_patient,0)</f>
        <v>0</v>
      </c>
      <c r="J6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6" s="119">
        <f>Décompte!$D$8</f>
        <v>43466</v>
      </c>
      <c r="L636" s="16">
        <f>Décompte!$B$12</f>
        <v>0</v>
      </c>
      <c r="M636" s="16">
        <f>Décompte!$B$18</f>
        <v>0</v>
      </c>
      <c r="N636" s="15" t="str">
        <f>Décompte!$E$11</f>
        <v>INF</v>
      </c>
    </row>
    <row r="637" spans="1:14" x14ac:dyDescent="0.2">
      <c r="A637" s="152"/>
      <c r="B637" s="153"/>
      <c r="C637" s="157"/>
      <c r="D637" s="157"/>
      <c r="E637" s="158"/>
      <c r="F637" s="159"/>
      <c r="G637" s="136" t="str">
        <f>DECOMPTE[[#This Row],[controle_1]]</f>
        <v>-</v>
      </c>
      <c r="H6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7" s="134">
        <f>IF(DECOMPTE[[#This Row],[controle_1]]="-",DECOMPTE[[#This Row],[Nb jours facturés au patient]]*Part_patient,0)</f>
        <v>0</v>
      </c>
      <c r="J6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7" s="119">
        <f>Décompte!$D$8</f>
        <v>43466</v>
      </c>
      <c r="L637" s="16">
        <f>Décompte!$B$12</f>
        <v>0</v>
      </c>
      <c r="M637" s="16">
        <f>Décompte!$B$18</f>
        <v>0</v>
      </c>
      <c r="N637" s="15" t="str">
        <f>Décompte!$E$11</f>
        <v>INF</v>
      </c>
    </row>
    <row r="638" spans="1:14" x14ac:dyDescent="0.2">
      <c r="A638" s="152"/>
      <c r="B638" s="153"/>
      <c r="C638" s="157"/>
      <c r="D638" s="157"/>
      <c r="E638" s="158"/>
      <c r="F638" s="159"/>
      <c r="G638" s="136" t="str">
        <f>DECOMPTE[[#This Row],[controle_1]]</f>
        <v>-</v>
      </c>
      <c r="H6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8" s="134">
        <f>IF(DECOMPTE[[#This Row],[controle_1]]="-",DECOMPTE[[#This Row],[Nb jours facturés au patient]]*Part_patient,0)</f>
        <v>0</v>
      </c>
      <c r="J6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8" s="119">
        <f>Décompte!$D$8</f>
        <v>43466</v>
      </c>
      <c r="L638" s="16">
        <f>Décompte!$B$12</f>
        <v>0</v>
      </c>
      <c r="M638" s="16">
        <f>Décompte!$B$18</f>
        <v>0</v>
      </c>
      <c r="N638" s="15" t="str">
        <f>Décompte!$E$11</f>
        <v>INF</v>
      </c>
    </row>
    <row r="639" spans="1:14" x14ac:dyDescent="0.2">
      <c r="A639" s="152"/>
      <c r="B639" s="153"/>
      <c r="C639" s="157"/>
      <c r="D639" s="157"/>
      <c r="E639" s="158"/>
      <c r="F639" s="159"/>
      <c r="G639" s="136" t="str">
        <f>DECOMPTE[[#This Row],[controle_1]]</f>
        <v>-</v>
      </c>
      <c r="H6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39" s="134">
        <f>IF(DECOMPTE[[#This Row],[controle_1]]="-",DECOMPTE[[#This Row],[Nb jours facturés au patient]]*Part_patient,0)</f>
        <v>0</v>
      </c>
      <c r="J6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39" s="119">
        <f>Décompte!$D$8</f>
        <v>43466</v>
      </c>
      <c r="L639" s="16">
        <f>Décompte!$B$12</f>
        <v>0</v>
      </c>
      <c r="M639" s="16">
        <f>Décompte!$B$18</f>
        <v>0</v>
      </c>
      <c r="N639" s="15" t="str">
        <f>Décompte!$E$11</f>
        <v>INF</v>
      </c>
    </row>
    <row r="640" spans="1:14" x14ac:dyDescent="0.2">
      <c r="A640" s="152"/>
      <c r="B640" s="153"/>
      <c r="C640" s="157"/>
      <c r="D640" s="157"/>
      <c r="E640" s="158"/>
      <c r="F640" s="159"/>
      <c r="G640" s="136" t="str">
        <f>DECOMPTE[[#This Row],[controle_1]]</f>
        <v>-</v>
      </c>
      <c r="H6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0" s="134">
        <f>IF(DECOMPTE[[#This Row],[controle_1]]="-",DECOMPTE[[#This Row],[Nb jours facturés au patient]]*Part_patient,0)</f>
        <v>0</v>
      </c>
      <c r="J6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0" s="119">
        <f>Décompte!$D$8</f>
        <v>43466</v>
      </c>
      <c r="L640" s="16">
        <f>Décompte!$B$12</f>
        <v>0</v>
      </c>
      <c r="M640" s="16">
        <f>Décompte!$B$18</f>
        <v>0</v>
      </c>
      <c r="N640" s="15" t="str">
        <f>Décompte!$E$11</f>
        <v>INF</v>
      </c>
    </row>
    <row r="641" spans="1:14" x14ac:dyDescent="0.2">
      <c r="A641" s="152"/>
      <c r="B641" s="153"/>
      <c r="C641" s="157"/>
      <c r="D641" s="157"/>
      <c r="E641" s="158"/>
      <c r="F641" s="159"/>
      <c r="G641" s="136" t="str">
        <f>DECOMPTE[[#This Row],[controle_1]]</f>
        <v>-</v>
      </c>
      <c r="H6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1" s="134">
        <f>IF(DECOMPTE[[#This Row],[controle_1]]="-",DECOMPTE[[#This Row],[Nb jours facturés au patient]]*Part_patient,0)</f>
        <v>0</v>
      </c>
      <c r="J6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1" s="119">
        <f>Décompte!$D$8</f>
        <v>43466</v>
      </c>
      <c r="L641" s="16">
        <f>Décompte!$B$12</f>
        <v>0</v>
      </c>
      <c r="M641" s="16">
        <f>Décompte!$B$18</f>
        <v>0</v>
      </c>
      <c r="N641" s="15" t="str">
        <f>Décompte!$E$11</f>
        <v>INF</v>
      </c>
    </row>
    <row r="642" spans="1:14" x14ac:dyDescent="0.2">
      <c r="A642" s="152"/>
      <c r="B642" s="153"/>
      <c r="C642" s="157"/>
      <c r="D642" s="157"/>
      <c r="E642" s="158"/>
      <c r="F642" s="159"/>
      <c r="G642" s="136" t="str">
        <f>DECOMPTE[[#This Row],[controle_1]]</f>
        <v>-</v>
      </c>
      <c r="H6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2" s="134">
        <f>IF(DECOMPTE[[#This Row],[controle_1]]="-",DECOMPTE[[#This Row],[Nb jours facturés au patient]]*Part_patient,0)</f>
        <v>0</v>
      </c>
      <c r="J6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2" s="119">
        <f>Décompte!$D$8</f>
        <v>43466</v>
      </c>
      <c r="L642" s="16">
        <f>Décompte!$B$12</f>
        <v>0</v>
      </c>
      <c r="M642" s="16">
        <f>Décompte!$B$18</f>
        <v>0</v>
      </c>
      <c r="N642" s="15" t="str">
        <f>Décompte!$E$11</f>
        <v>INF</v>
      </c>
    </row>
    <row r="643" spans="1:14" x14ac:dyDescent="0.2">
      <c r="A643" s="152"/>
      <c r="B643" s="153"/>
      <c r="C643" s="157"/>
      <c r="D643" s="157"/>
      <c r="E643" s="158"/>
      <c r="F643" s="159"/>
      <c r="G643" s="136" t="str">
        <f>DECOMPTE[[#This Row],[controle_1]]</f>
        <v>-</v>
      </c>
      <c r="H6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3" s="134">
        <f>IF(DECOMPTE[[#This Row],[controle_1]]="-",DECOMPTE[[#This Row],[Nb jours facturés au patient]]*Part_patient,0)</f>
        <v>0</v>
      </c>
      <c r="J6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3" s="119">
        <f>Décompte!$D$8</f>
        <v>43466</v>
      </c>
      <c r="L643" s="16">
        <f>Décompte!$B$12</f>
        <v>0</v>
      </c>
      <c r="M643" s="16">
        <f>Décompte!$B$18</f>
        <v>0</v>
      </c>
      <c r="N643" s="15" t="str">
        <f>Décompte!$E$11</f>
        <v>INF</v>
      </c>
    </row>
    <row r="644" spans="1:14" x14ac:dyDescent="0.2">
      <c r="A644" s="152"/>
      <c r="B644" s="153"/>
      <c r="C644" s="157"/>
      <c r="D644" s="157"/>
      <c r="E644" s="158"/>
      <c r="F644" s="159"/>
      <c r="G644" s="136" t="str">
        <f>DECOMPTE[[#This Row],[controle_1]]</f>
        <v>-</v>
      </c>
      <c r="H6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4" s="134">
        <f>IF(DECOMPTE[[#This Row],[controle_1]]="-",DECOMPTE[[#This Row],[Nb jours facturés au patient]]*Part_patient,0)</f>
        <v>0</v>
      </c>
      <c r="J6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4" s="119">
        <f>Décompte!$D$8</f>
        <v>43466</v>
      </c>
      <c r="L644" s="16">
        <f>Décompte!$B$12</f>
        <v>0</v>
      </c>
      <c r="M644" s="16">
        <f>Décompte!$B$18</f>
        <v>0</v>
      </c>
      <c r="N644" s="15" t="str">
        <f>Décompte!$E$11</f>
        <v>INF</v>
      </c>
    </row>
    <row r="645" spans="1:14" x14ac:dyDescent="0.2">
      <c r="A645" s="152"/>
      <c r="B645" s="153"/>
      <c r="C645" s="157"/>
      <c r="D645" s="157"/>
      <c r="E645" s="158"/>
      <c r="F645" s="159"/>
      <c r="G645" s="136" t="str">
        <f>DECOMPTE[[#This Row],[controle_1]]</f>
        <v>-</v>
      </c>
      <c r="H6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5" s="134">
        <f>IF(DECOMPTE[[#This Row],[controle_1]]="-",DECOMPTE[[#This Row],[Nb jours facturés au patient]]*Part_patient,0)</f>
        <v>0</v>
      </c>
      <c r="J6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5" s="119">
        <f>Décompte!$D$8</f>
        <v>43466</v>
      </c>
      <c r="L645" s="16">
        <f>Décompte!$B$12</f>
        <v>0</v>
      </c>
      <c r="M645" s="16">
        <f>Décompte!$B$18</f>
        <v>0</v>
      </c>
      <c r="N645" s="15" t="str">
        <f>Décompte!$E$11</f>
        <v>INF</v>
      </c>
    </row>
    <row r="646" spans="1:14" x14ac:dyDescent="0.2">
      <c r="A646" s="152"/>
      <c r="B646" s="153"/>
      <c r="C646" s="157"/>
      <c r="D646" s="157"/>
      <c r="E646" s="158"/>
      <c r="F646" s="159"/>
      <c r="G646" s="136" t="str">
        <f>DECOMPTE[[#This Row],[controle_1]]</f>
        <v>-</v>
      </c>
      <c r="H6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6" s="134">
        <f>IF(DECOMPTE[[#This Row],[controle_1]]="-",DECOMPTE[[#This Row],[Nb jours facturés au patient]]*Part_patient,0)</f>
        <v>0</v>
      </c>
      <c r="J6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6" s="119">
        <f>Décompte!$D$8</f>
        <v>43466</v>
      </c>
      <c r="L646" s="16">
        <f>Décompte!$B$12</f>
        <v>0</v>
      </c>
      <c r="M646" s="16">
        <f>Décompte!$B$18</f>
        <v>0</v>
      </c>
      <c r="N646" s="15" t="str">
        <f>Décompte!$E$11</f>
        <v>INF</v>
      </c>
    </row>
    <row r="647" spans="1:14" x14ac:dyDescent="0.2">
      <c r="A647" s="152"/>
      <c r="B647" s="153"/>
      <c r="C647" s="157"/>
      <c r="D647" s="157"/>
      <c r="E647" s="158"/>
      <c r="F647" s="159"/>
      <c r="G647" s="136" t="str">
        <f>DECOMPTE[[#This Row],[controle_1]]</f>
        <v>-</v>
      </c>
      <c r="H6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7" s="134">
        <f>IF(DECOMPTE[[#This Row],[controle_1]]="-",DECOMPTE[[#This Row],[Nb jours facturés au patient]]*Part_patient,0)</f>
        <v>0</v>
      </c>
      <c r="J6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7" s="119">
        <f>Décompte!$D$8</f>
        <v>43466</v>
      </c>
      <c r="L647" s="16">
        <f>Décompte!$B$12</f>
        <v>0</v>
      </c>
      <c r="M647" s="16">
        <f>Décompte!$B$18</f>
        <v>0</v>
      </c>
      <c r="N647" s="15" t="str">
        <f>Décompte!$E$11</f>
        <v>INF</v>
      </c>
    </row>
    <row r="648" spans="1:14" x14ac:dyDescent="0.2">
      <c r="A648" s="152"/>
      <c r="B648" s="153"/>
      <c r="C648" s="157"/>
      <c r="D648" s="157"/>
      <c r="E648" s="158"/>
      <c r="F648" s="159"/>
      <c r="G648" s="136" t="str">
        <f>DECOMPTE[[#This Row],[controle_1]]</f>
        <v>-</v>
      </c>
      <c r="H6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8" s="134">
        <f>IF(DECOMPTE[[#This Row],[controle_1]]="-",DECOMPTE[[#This Row],[Nb jours facturés au patient]]*Part_patient,0)</f>
        <v>0</v>
      </c>
      <c r="J6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8" s="119">
        <f>Décompte!$D$8</f>
        <v>43466</v>
      </c>
      <c r="L648" s="16">
        <f>Décompte!$B$12</f>
        <v>0</v>
      </c>
      <c r="M648" s="16">
        <f>Décompte!$B$18</f>
        <v>0</v>
      </c>
      <c r="N648" s="15" t="str">
        <f>Décompte!$E$11</f>
        <v>INF</v>
      </c>
    </row>
    <row r="649" spans="1:14" x14ac:dyDescent="0.2">
      <c r="A649" s="152"/>
      <c r="B649" s="153"/>
      <c r="C649" s="157"/>
      <c r="D649" s="157"/>
      <c r="E649" s="158"/>
      <c r="F649" s="159"/>
      <c r="G649" s="136" t="str">
        <f>DECOMPTE[[#This Row],[controle_1]]</f>
        <v>-</v>
      </c>
      <c r="H6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49" s="134">
        <f>IF(DECOMPTE[[#This Row],[controle_1]]="-",DECOMPTE[[#This Row],[Nb jours facturés au patient]]*Part_patient,0)</f>
        <v>0</v>
      </c>
      <c r="J6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49" s="119">
        <f>Décompte!$D$8</f>
        <v>43466</v>
      </c>
      <c r="L649" s="16">
        <f>Décompte!$B$12</f>
        <v>0</v>
      </c>
      <c r="M649" s="16">
        <f>Décompte!$B$18</f>
        <v>0</v>
      </c>
      <c r="N649" s="15" t="str">
        <f>Décompte!$E$11</f>
        <v>INF</v>
      </c>
    </row>
    <row r="650" spans="1:14" x14ac:dyDescent="0.2">
      <c r="A650" s="152"/>
      <c r="B650" s="153"/>
      <c r="C650" s="157"/>
      <c r="D650" s="157"/>
      <c r="E650" s="158"/>
      <c r="F650" s="159"/>
      <c r="G650" s="136" t="str">
        <f>DECOMPTE[[#This Row],[controle_1]]</f>
        <v>-</v>
      </c>
      <c r="H6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0" s="134">
        <f>IF(DECOMPTE[[#This Row],[controle_1]]="-",DECOMPTE[[#This Row],[Nb jours facturés au patient]]*Part_patient,0)</f>
        <v>0</v>
      </c>
      <c r="J6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0" s="119">
        <f>Décompte!$D$8</f>
        <v>43466</v>
      </c>
      <c r="L650" s="16">
        <f>Décompte!$B$12</f>
        <v>0</v>
      </c>
      <c r="M650" s="16">
        <f>Décompte!$B$18</f>
        <v>0</v>
      </c>
      <c r="N650" s="15" t="str">
        <f>Décompte!$E$11</f>
        <v>INF</v>
      </c>
    </row>
    <row r="651" spans="1:14" x14ac:dyDescent="0.2">
      <c r="A651" s="152"/>
      <c r="B651" s="153"/>
      <c r="C651" s="157"/>
      <c r="D651" s="157"/>
      <c r="E651" s="158"/>
      <c r="F651" s="159"/>
      <c r="G651" s="136" t="str">
        <f>DECOMPTE[[#This Row],[controle_1]]</f>
        <v>-</v>
      </c>
      <c r="H6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1" s="134">
        <f>IF(DECOMPTE[[#This Row],[controle_1]]="-",DECOMPTE[[#This Row],[Nb jours facturés au patient]]*Part_patient,0)</f>
        <v>0</v>
      </c>
      <c r="J6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1" s="119">
        <f>Décompte!$D$8</f>
        <v>43466</v>
      </c>
      <c r="L651" s="16">
        <f>Décompte!$B$12</f>
        <v>0</v>
      </c>
      <c r="M651" s="16">
        <f>Décompte!$B$18</f>
        <v>0</v>
      </c>
      <c r="N651" s="15" t="str">
        <f>Décompte!$E$11</f>
        <v>INF</v>
      </c>
    </row>
    <row r="652" spans="1:14" x14ac:dyDescent="0.2">
      <c r="A652" s="152"/>
      <c r="B652" s="153"/>
      <c r="C652" s="157"/>
      <c r="D652" s="157"/>
      <c r="E652" s="158"/>
      <c r="F652" s="159"/>
      <c r="G652" s="136" t="str">
        <f>DECOMPTE[[#This Row],[controle_1]]</f>
        <v>-</v>
      </c>
      <c r="H6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2" s="134">
        <f>IF(DECOMPTE[[#This Row],[controle_1]]="-",DECOMPTE[[#This Row],[Nb jours facturés au patient]]*Part_patient,0)</f>
        <v>0</v>
      </c>
      <c r="J6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2" s="119">
        <f>Décompte!$D$8</f>
        <v>43466</v>
      </c>
      <c r="L652" s="16">
        <f>Décompte!$B$12</f>
        <v>0</v>
      </c>
      <c r="M652" s="16">
        <f>Décompte!$B$18</f>
        <v>0</v>
      </c>
      <c r="N652" s="15" t="str">
        <f>Décompte!$E$11</f>
        <v>INF</v>
      </c>
    </row>
    <row r="653" spans="1:14" x14ac:dyDescent="0.2">
      <c r="A653" s="152"/>
      <c r="B653" s="153"/>
      <c r="C653" s="157"/>
      <c r="D653" s="157"/>
      <c r="E653" s="158"/>
      <c r="F653" s="159"/>
      <c r="G653" s="136" t="str">
        <f>DECOMPTE[[#This Row],[controle_1]]</f>
        <v>-</v>
      </c>
      <c r="H6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3" s="134">
        <f>IF(DECOMPTE[[#This Row],[controle_1]]="-",DECOMPTE[[#This Row],[Nb jours facturés au patient]]*Part_patient,0)</f>
        <v>0</v>
      </c>
      <c r="J6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3" s="119">
        <f>Décompte!$D$8</f>
        <v>43466</v>
      </c>
      <c r="L653" s="16">
        <f>Décompte!$B$12</f>
        <v>0</v>
      </c>
      <c r="M653" s="16">
        <f>Décompte!$B$18</f>
        <v>0</v>
      </c>
      <c r="N653" s="15" t="str">
        <f>Décompte!$E$11</f>
        <v>INF</v>
      </c>
    </row>
    <row r="654" spans="1:14" x14ac:dyDescent="0.2">
      <c r="A654" s="152"/>
      <c r="B654" s="153"/>
      <c r="C654" s="157"/>
      <c r="D654" s="157"/>
      <c r="E654" s="158"/>
      <c r="F654" s="159"/>
      <c r="G654" s="136" t="str">
        <f>DECOMPTE[[#This Row],[controle_1]]</f>
        <v>-</v>
      </c>
      <c r="H6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4" s="134">
        <f>IF(DECOMPTE[[#This Row],[controle_1]]="-",DECOMPTE[[#This Row],[Nb jours facturés au patient]]*Part_patient,0)</f>
        <v>0</v>
      </c>
      <c r="J6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4" s="119">
        <f>Décompte!$D$8</f>
        <v>43466</v>
      </c>
      <c r="L654" s="16">
        <f>Décompte!$B$12</f>
        <v>0</v>
      </c>
      <c r="M654" s="16">
        <f>Décompte!$B$18</f>
        <v>0</v>
      </c>
      <c r="N654" s="15" t="str">
        <f>Décompte!$E$11</f>
        <v>INF</v>
      </c>
    </row>
    <row r="655" spans="1:14" x14ac:dyDescent="0.2">
      <c r="A655" s="152"/>
      <c r="B655" s="153"/>
      <c r="C655" s="157"/>
      <c r="D655" s="157"/>
      <c r="E655" s="158"/>
      <c r="F655" s="159"/>
      <c r="G655" s="136" t="str">
        <f>DECOMPTE[[#This Row],[controle_1]]</f>
        <v>-</v>
      </c>
      <c r="H6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5" s="134">
        <f>IF(DECOMPTE[[#This Row],[controle_1]]="-",DECOMPTE[[#This Row],[Nb jours facturés au patient]]*Part_patient,0)</f>
        <v>0</v>
      </c>
      <c r="J6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5" s="119">
        <f>Décompte!$D$8</f>
        <v>43466</v>
      </c>
      <c r="L655" s="16">
        <f>Décompte!$B$12</f>
        <v>0</v>
      </c>
      <c r="M655" s="16">
        <f>Décompte!$B$18</f>
        <v>0</v>
      </c>
      <c r="N655" s="15" t="str">
        <f>Décompte!$E$11</f>
        <v>INF</v>
      </c>
    </row>
    <row r="656" spans="1:14" x14ac:dyDescent="0.2">
      <c r="A656" s="152"/>
      <c r="B656" s="153"/>
      <c r="C656" s="157"/>
      <c r="D656" s="157"/>
      <c r="E656" s="158"/>
      <c r="F656" s="159"/>
      <c r="G656" s="136" t="str">
        <f>DECOMPTE[[#This Row],[controle_1]]</f>
        <v>-</v>
      </c>
      <c r="H6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6" s="134">
        <f>IF(DECOMPTE[[#This Row],[controle_1]]="-",DECOMPTE[[#This Row],[Nb jours facturés au patient]]*Part_patient,0)</f>
        <v>0</v>
      </c>
      <c r="J6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6" s="119">
        <f>Décompte!$D$8</f>
        <v>43466</v>
      </c>
      <c r="L656" s="16">
        <f>Décompte!$B$12</f>
        <v>0</v>
      </c>
      <c r="M656" s="16">
        <f>Décompte!$B$18</f>
        <v>0</v>
      </c>
      <c r="N656" s="15" t="str">
        <f>Décompte!$E$11</f>
        <v>INF</v>
      </c>
    </row>
    <row r="657" spans="1:14" x14ac:dyDescent="0.2">
      <c r="A657" s="152"/>
      <c r="B657" s="153"/>
      <c r="C657" s="157"/>
      <c r="D657" s="157"/>
      <c r="E657" s="158"/>
      <c r="F657" s="159"/>
      <c r="G657" s="136" t="str">
        <f>DECOMPTE[[#This Row],[controle_1]]</f>
        <v>-</v>
      </c>
      <c r="H6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7" s="134">
        <f>IF(DECOMPTE[[#This Row],[controle_1]]="-",DECOMPTE[[#This Row],[Nb jours facturés au patient]]*Part_patient,0)</f>
        <v>0</v>
      </c>
      <c r="J6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7" s="119">
        <f>Décompte!$D$8</f>
        <v>43466</v>
      </c>
      <c r="L657" s="16">
        <f>Décompte!$B$12</f>
        <v>0</v>
      </c>
      <c r="M657" s="16">
        <f>Décompte!$B$18</f>
        <v>0</v>
      </c>
      <c r="N657" s="15" t="str">
        <f>Décompte!$E$11</f>
        <v>INF</v>
      </c>
    </row>
    <row r="658" spans="1:14" x14ac:dyDescent="0.2">
      <c r="A658" s="152"/>
      <c r="B658" s="153"/>
      <c r="C658" s="157"/>
      <c r="D658" s="157"/>
      <c r="E658" s="158"/>
      <c r="F658" s="159"/>
      <c r="G658" s="136" t="str">
        <f>DECOMPTE[[#This Row],[controle_1]]</f>
        <v>-</v>
      </c>
      <c r="H6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8" s="134">
        <f>IF(DECOMPTE[[#This Row],[controle_1]]="-",DECOMPTE[[#This Row],[Nb jours facturés au patient]]*Part_patient,0)</f>
        <v>0</v>
      </c>
      <c r="J6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8" s="119">
        <f>Décompte!$D$8</f>
        <v>43466</v>
      </c>
      <c r="L658" s="16">
        <f>Décompte!$B$12</f>
        <v>0</v>
      </c>
      <c r="M658" s="16">
        <f>Décompte!$B$18</f>
        <v>0</v>
      </c>
      <c r="N658" s="15" t="str">
        <f>Décompte!$E$11</f>
        <v>INF</v>
      </c>
    </row>
    <row r="659" spans="1:14" x14ac:dyDescent="0.2">
      <c r="A659" s="152"/>
      <c r="B659" s="153"/>
      <c r="C659" s="157"/>
      <c r="D659" s="157"/>
      <c r="E659" s="158"/>
      <c r="F659" s="159"/>
      <c r="G659" s="136" t="str">
        <f>DECOMPTE[[#This Row],[controle_1]]</f>
        <v>-</v>
      </c>
      <c r="H6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59" s="134">
        <f>IF(DECOMPTE[[#This Row],[controle_1]]="-",DECOMPTE[[#This Row],[Nb jours facturés au patient]]*Part_patient,0)</f>
        <v>0</v>
      </c>
      <c r="J6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59" s="119">
        <f>Décompte!$D$8</f>
        <v>43466</v>
      </c>
      <c r="L659" s="16">
        <f>Décompte!$B$12</f>
        <v>0</v>
      </c>
      <c r="M659" s="16">
        <f>Décompte!$B$18</f>
        <v>0</v>
      </c>
      <c r="N659" s="15" t="str">
        <f>Décompte!$E$11</f>
        <v>INF</v>
      </c>
    </row>
    <row r="660" spans="1:14" x14ac:dyDescent="0.2">
      <c r="A660" s="152"/>
      <c r="B660" s="153"/>
      <c r="C660" s="157"/>
      <c r="D660" s="157"/>
      <c r="E660" s="158"/>
      <c r="F660" s="159"/>
      <c r="G660" s="136" t="str">
        <f>DECOMPTE[[#This Row],[controle_1]]</f>
        <v>-</v>
      </c>
      <c r="H6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0" s="134">
        <f>IF(DECOMPTE[[#This Row],[controle_1]]="-",DECOMPTE[[#This Row],[Nb jours facturés au patient]]*Part_patient,0)</f>
        <v>0</v>
      </c>
      <c r="J6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0" s="119">
        <f>Décompte!$D$8</f>
        <v>43466</v>
      </c>
      <c r="L660" s="16">
        <f>Décompte!$B$12</f>
        <v>0</v>
      </c>
      <c r="M660" s="16">
        <f>Décompte!$B$18</f>
        <v>0</v>
      </c>
      <c r="N660" s="15" t="str">
        <f>Décompte!$E$11</f>
        <v>INF</v>
      </c>
    </row>
    <row r="661" spans="1:14" x14ac:dyDescent="0.2">
      <c r="A661" s="152"/>
      <c r="B661" s="153"/>
      <c r="C661" s="157"/>
      <c r="D661" s="157"/>
      <c r="E661" s="158"/>
      <c r="F661" s="159"/>
      <c r="G661" s="136" t="str">
        <f>DECOMPTE[[#This Row],[controle_1]]</f>
        <v>-</v>
      </c>
      <c r="H6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1" s="134">
        <f>IF(DECOMPTE[[#This Row],[controle_1]]="-",DECOMPTE[[#This Row],[Nb jours facturés au patient]]*Part_patient,0)</f>
        <v>0</v>
      </c>
      <c r="J6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1" s="119">
        <f>Décompte!$D$8</f>
        <v>43466</v>
      </c>
      <c r="L661" s="16">
        <f>Décompte!$B$12</f>
        <v>0</v>
      </c>
      <c r="M661" s="16">
        <f>Décompte!$B$18</f>
        <v>0</v>
      </c>
      <c r="N661" s="15" t="str">
        <f>Décompte!$E$11</f>
        <v>INF</v>
      </c>
    </row>
    <row r="662" spans="1:14" x14ac:dyDescent="0.2">
      <c r="A662" s="152"/>
      <c r="B662" s="153"/>
      <c r="C662" s="157"/>
      <c r="D662" s="157"/>
      <c r="E662" s="158"/>
      <c r="F662" s="159"/>
      <c r="G662" s="136" t="str">
        <f>DECOMPTE[[#This Row],[controle_1]]</f>
        <v>-</v>
      </c>
      <c r="H6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2" s="134">
        <f>IF(DECOMPTE[[#This Row],[controle_1]]="-",DECOMPTE[[#This Row],[Nb jours facturés au patient]]*Part_patient,0)</f>
        <v>0</v>
      </c>
      <c r="J6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2" s="119">
        <f>Décompte!$D$8</f>
        <v>43466</v>
      </c>
      <c r="L662" s="16">
        <f>Décompte!$B$12</f>
        <v>0</v>
      </c>
      <c r="M662" s="16">
        <f>Décompte!$B$18</f>
        <v>0</v>
      </c>
      <c r="N662" s="15" t="str">
        <f>Décompte!$E$11</f>
        <v>INF</v>
      </c>
    </row>
    <row r="663" spans="1:14" x14ac:dyDescent="0.2">
      <c r="A663" s="152"/>
      <c r="B663" s="153"/>
      <c r="C663" s="157"/>
      <c r="D663" s="157"/>
      <c r="E663" s="158"/>
      <c r="F663" s="159"/>
      <c r="G663" s="136" t="str">
        <f>DECOMPTE[[#This Row],[controle_1]]</f>
        <v>-</v>
      </c>
      <c r="H6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3" s="134">
        <f>IF(DECOMPTE[[#This Row],[controle_1]]="-",DECOMPTE[[#This Row],[Nb jours facturés au patient]]*Part_patient,0)</f>
        <v>0</v>
      </c>
      <c r="J6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3" s="119">
        <f>Décompte!$D$8</f>
        <v>43466</v>
      </c>
      <c r="L663" s="16">
        <f>Décompte!$B$12</f>
        <v>0</v>
      </c>
      <c r="M663" s="16">
        <f>Décompte!$B$18</f>
        <v>0</v>
      </c>
      <c r="N663" s="15" t="str">
        <f>Décompte!$E$11</f>
        <v>INF</v>
      </c>
    </row>
    <row r="664" spans="1:14" x14ac:dyDescent="0.2">
      <c r="A664" s="152"/>
      <c r="B664" s="153"/>
      <c r="C664" s="157"/>
      <c r="D664" s="157"/>
      <c r="E664" s="158"/>
      <c r="F664" s="159"/>
      <c r="G664" s="136" t="str">
        <f>DECOMPTE[[#This Row],[controle_1]]</f>
        <v>-</v>
      </c>
      <c r="H6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4" s="134">
        <f>IF(DECOMPTE[[#This Row],[controle_1]]="-",DECOMPTE[[#This Row],[Nb jours facturés au patient]]*Part_patient,0)</f>
        <v>0</v>
      </c>
      <c r="J6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4" s="119">
        <f>Décompte!$D$8</f>
        <v>43466</v>
      </c>
      <c r="L664" s="16">
        <f>Décompte!$B$12</f>
        <v>0</v>
      </c>
      <c r="M664" s="16">
        <f>Décompte!$B$18</f>
        <v>0</v>
      </c>
      <c r="N664" s="15" t="str">
        <f>Décompte!$E$11</f>
        <v>INF</v>
      </c>
    </row>
    <row r="665" spans="1:14" x14ac:dyDescent="0.2">
      <c r="A665" s="152"/>
      <c r="B665" s="153"/>
      <c r="C665" s="157"/>
      <c r="D665" s="157"/>
      <c r="E665" s="158"/>
      <c r="F665" s="159"/>
      <c r="G665" s="136" t="str">
        <f>DECOMPTE[[#This Row],[controle_1]]</f>
        <v>-</v>
      </c>
      <c r="H6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5" s="134">
        <f>IF(DECOMPTE[[#This Row],[controle_1]]="-",DECOMPTE[[#This Row],[Nb jours facturés au patient]]*Part_patient,0)</f>
        <v>0</v>
      </c>
      <c r="J6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5" s="119">
        <f>Décompte!$D$8</f>
        <v>43466</v>
      </c>
      <c r="L665" s="16">
        <f>Décompte!$B$12</f>
        <v>0</v>
      </c>
      <c r="M665" s="16">
        <f>Décompte!$B$18</f>
        <v>0</v>
      </c>
      <c r="N665" s="15" t="str">
        <f>Décompte!$E$11</f>
        <v>INF</v>
      </c>
    </row>
    <row r="666" spans="1:14" x14ac:dyDescent="0.2">
      <c r="A666" s="152"/>
      <c r="B666" s="153"/>
      <c r="C666" s="157"/>
      <c r="D666" s="157"/>
      <c r="E666" s="158"/>
      <c r="F666" s="159"/>
      <c r="G666" s="136" t="str">
        <f>DECOMPTE[[#This Row],[controle_1]]</f>
        <v>-</v>
      </c>
      <c r="H6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6" s="134">
        <f>IF(DECOMPTE[[#This Row],[controle_1]]="-",DECOMPTE[[#This Row],[Nb jours facturés au patient]]*Part_patient,0)</f>
        <v>0</v>
      </c>
      <c r="J6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6" s="119">
        <f>Décompte!$D$8</f>
        <v>43466</v>
      </c>
      <c r="L666" s="16">
        <f>Décompte!$B$12</f>
        <v>0</v>
      </c>
      <c r="M666" s="16">
        <f>Décompte!$B$18</f>
        <v>0</v>
      </c>
      <c r="N666" s="15" t="str">
        <f>Décompte!$E$11</f>
        <v>INF</v>
      </c>
    </row>
    <row r="667" spans="1:14" x14ac:dyDescent="0.2">
      <c r="A667" s="152"/>
      <c r="B667" s="153"/>
      <c r="C667" s="157"/>
      <c r="D667" s="157"/>
      <c r="E667" s="158"/>
      <c r="F667" s="159"/>
      <c r="G667" s="136" t="str">
        <f>DECOMPTE[[#This Row],[controle_1]]</f>
        <v>-</v>
      </c>
      <c r="H6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7" s="134">
        <f>IF(DECOMPTE[[#This Row],[controle_1]]="-",DECOMPTE[[#This Row],[Nb jours facturés au patient]]*Part_patient,0)</f>
        <v>0</v>
      </c>
      <c r="J6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7" s="119">
        <f>Décompte!$D$8</f>
        <v>43466</v>
      </c>
      <c r="L667" s="16">
        <f>Décompte!$B$12</f>
        <v>0</v>
      </c>
      <c r="M667" s="16">
        <f>Décompte!$B$18</f>
        <v>0</v>
      </c>
      <c r="N667" s="15" t="str">
        <f>Décompte!$E$11</f>
        <v>INF</v>
      </c>
    </row>
    <row r="668" spans="1:14" x14ac:dyDescent="0.2">
      <c r="A668" s="152"/>
      <c r="B668" s="153"/>
      <c r="C668" s="157"/>
      <c r="D668" s="157"/>
      <c r="E668" s="158"/>
      <c r="F668" s="159"/>
      <c r="G668" s="136" t="str">
        <f>DECOMPTE[[#This Row],[controle_1]]</f>
        <v>-</v>
      </c>
      <c r="H6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8" s="134">
        <f>IF(DECOMPTE[[#This Row],[controle_1]]="-",DECOMPTE[[#This Row],[Nb jours facturés au patient]]*Part_patient,0)</f>
        <v>0</v>
      </c>
      <c r="J6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8" s="119">
        <f>Décompte!$D$8</f>
        <v>43466</v>
      </c>
      <c r="L668" s="16">
        <f>Décompte!$B$12</f>
        <v>0</v>
      </c>
      <c r="M668" s="16">
        <f>Décompte!$B$18</f>
        <v>0</v>
      </c>
      <c r="N668" s="15" t="str">
        <f>Décompte!$E$11</f>
        <v>INF</v>
      </c>
    </row>
    <row r="669" spans="1:14" x14ac:dyDescent="0.2">
      <c r="A669" s="152"/>
      <c r="B669" s="153"/>
      <c r="C669" s="157"/>
      <c r="D669" s="157"/>
      <c r="E669" s="158"/>
      <c r="F669" s="159"/>
      <c r="G669" s="136" t="str">
        <f>DECOMPTE[[#This Row],[controle_1]]</f>
        <v>-</v>
      </c>
      <c r="H6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69" s="134">
        <f>IF(DECOMPTE[[#This Row],[controle_1]]="-",DECOMPTE[[#This Row],[Nb jours facturés au patient]]*Part_patient,0)</f>
        <v>0</v>
      </c>
      <c r="J6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69" s="119">
        <f>Décompte!$D$8</f>
        <v>43466</v>
      </c>
      <c r="L669" s="16">
        <f>Décompte!$B$12</f>
        <v>0</v>
      </c>
      <c r="M669" s="16">
        <f>Décompte!$B$18</f>
        <v>0</v>
      </c>
      <c r="N669" s="15" t="str">
        <f>Décompte!$E$11</f>
        <v>INF</v>
      </c>
    </row>
    <row r="670" spans="1:14" x14ac:dyDescent="0.2">
      <c r="A670" s="152"/>
      <c r="B670" s="153"/>
      <c r="C670" s="157"/>
      <c r="D670" s="157"/>
      <c r="E670" s="158"/>
      <c r="F670" s="159"/>
      <c r="G670" s="136" t="str">
        <f>DECOMPTE[[#This Row],[controle_1]]</f>
        <v>-</v>
      </c>
      <c r="H6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0" s="134">
        <f>IF(DECOMPTE[[#This Row],[controle_1]]="-",DECOMPTE[[#This Row],[Nb jours facturés au patient]]*Part_patient,0)</f>
        <v>0</v>
      </c>
      <c r="J6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0" s="119">
        <f>Décompte!$D$8</f>
        <v>43466</v>
      </c>
      <c r="L670" s="16">
        <f>Décompte!$B$12</f>
        <v>0</v>
      </c>
      <c r="M670" s="16">
        <f>Décompte!$B$18</f>
        <v>0</v>
      </c>
      <c r="N670" s="15" t="str">
        <f>Décompte!$E$11</f>
        <v>INF</v>
      </c>
    </row>
    <row r="671" spans="1:14" x14ac:dyDescent="0.2">
      <c r="A671" s="152"/>
      <c r="B671" s="153"/>
      <c r="C671" s="157"/>
      <c r="D671" s="157"/>
      <c r="E671" s="158"/>
      <c r="F671" s="159"/>
      <c r="G671" s="136" t="str">
        <f>DECOMPTE[[#This Row],[controle_1]]</f>
        <v>-</v>
      </c>
      <c r="H6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1" s="134">
        <f>IF(DECOMPTE[[#This Row],[controle_1]]="-",DECOMPTE[[#This Row],[Nb jours facturés au patient]]*Part_patient,0)</f>
        <v>0</v>
      </c>
      <c r="J6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1" s="119">
        <f>Décompte!$D$8</f>
        <v>43466</v>
      </c>
      <c r="L671" s="16">
        <f>Décompte!$B$12</f>
        <v>0</v>
      </c>
      <c r="M671" s="16">
        <f>Décompte!$B$18</f>
        <v>0</v>
      </c>
      <c r="N671" s="15" t="str">
        <f>Décompte!$E$11</f>
        <v>INF</v>
      </c>
    </row>
    <row r="672" spans="1:14" x14ac:dyDescent="0.2">
      <c r="A672" s="152"/>
      <c r="B672" s="153"/>
      <c r="C672" s="157"/>
      <c r="D672" s="157"/>
      <c r="E672" s="158"/>
      <c r="F672" s="159"/>
      <c r="G672" s="136" t="str">
        <f>DECOMPTE[[#This Row],[controle_1]]</f>
        <v>-</v>
      </c>
      <c r="H6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2" s="134">
        <f>IF(DECOMPTE[[#This Row],[controle_1]]="-",DECOMPTE[[#This Row],[Nb jours facturés au patient]]*Part_patient,0)</f>
        <v>0</v>
      </c>
      <c r="J6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2" s="119">
        <f>Décompte!$D$8</f>
        <v>43466</v>
      </c>
      <c r="L672" s="16">
        <f>Décompte!$B$12</f>
        <v>0</v>
      </c>
      <c r="M672" s="16">
        <f>Décompte!$B$18</f>
        <v>0</v>
      </c>
      <c r="N672" s="15" t="str">
        <f>Décompte!$E$11</f>
        <v>INF</v>
      </c>
    </row>
    <row r="673" spans="1:14" x14ac:dyDescent="0.2">
      <c r="A673" s="152"/>
      <c r="B673" s="153"/>
      <c r="C673" s="157"/>
      <c r="D673" s="157"/>
      <c r="E673" s="158"/>
      <c r="F673" s="159"/>
      <c r="G673" s="136" t="str">
        <f>DECOMPTE[[#This Row],[controle_1]]</f>
        <v>-</v>
      </c>
      <c r="H6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3" s="134">
        <f>IF(DECOMPTE[[#This Row],[controle_1]]="-",DECOMPTE[[#This Row],[Nb jours facturés au patient]]*Part_patient,0)</f>
        <v>0</v>
      </c>
      <c r="J6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3" s="119">
        <f>Décompte!$D$8</f>
        <v>43466</v>
      </c>
      <c r="L673" s="16">
        <f>Décompte!$B$12</f>
        <v>0</v>
      </c>
      <c r="M673" s="16">
        <f>Décompte!$B$18</f>
        <v>0</v>
      </c>
      <c r="N673" s="15" t="str">
        <f>Décompte!$E$11</f>
        <v>INF</v>
      </c>
    </row>
    <row r="674" spans="1:14" x14ac:dyDescent="0.2">
      <c r="A674" s="152"/>
      <c r="B674" s="153"/>
      <c r="C674" s="157"/>
      <c r="D674" s="157"/>
      <c r="E674" s="158"/>
      <c r="F674" s="159"/>
      <c r="G674" s="136" t="str">
        <f>DECOMPTE[[#This Row],[controle_1]]</f>
        <v>-</v>
      </c>
      <c r="H6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4" s="134">
        <f>IF(DECOMPTE[[#This Row],[controle_1]]="-",DECOMPTE[[#This Row],[Nb jours facturés au patient]]*Part_patient,0)</f>
        <v>0</v>
      </c>
      <c r="J6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4" s="119">
        <f>Décompte!$D$8</f>
        <v>43466</v>
      </c>
      <c r="L674" s="16">
        <f>Décompte!$B$12</f>
        <v>0</v>
      </c>
      <c r="M674" s="16">
        <f>Décompte!$B$18</f>
        <v>0</v>
      </c>
      <c r="N674" s="15" t="str">
        <f>Décompte!$E$11</f>
        <v>INF</v>
      </c>
    </row>
    <row r="675" spans="1:14" x14ac:dyDescent="0.2">
      <c r="A675" s="152"/>
      <c r="B675" s="153"/>
      <c r="C675" s="157"/>
      <c r="D675" s="157"/>
      <c r="E675" s="158"/>
      <c r="F675" s="159"/>
      <c r="G675" s="136" t="str">
        <f>DECOMPTE[[#This Row],[controle_1]]</f>
        <v>-</v>
      </c>
      <c r="H6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5" s="134">
        <f>IF(DECOMPTE[[#This Row],[controle_1]]="-",DECOMPTE[[#This Row],[Nb jours facturés au patient]]*Part_patient,0)</f>
        <v>0</v>
      </c>
      <c r="J6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5" s="119">
        <f>Décompte!$D$8</f>
        <v>43466</v>
      </c>
      <c r="L675" s="16">
        <f>Décompte!$B$12</f>
        <v>0</v>
      </c>
      <c r="M675" s="16">
        <f>Décompte!$B$18</f>
        <v>0</v>
      </c>
      <c r="N675" s="15" t="str">
        <f>Décompte!$E$11</f>
        <v>INF</v>
      </c>
    </row>
    <row r="676" spans="1:14" x14ac:dyDescent="0.2">
      <c r="A676" s="152"/>
      <c r="B676" s="153"/>
      <c r="C676" s="157"/>
      <c r="D676" s="157"/>
      <c r="E676" s="158"/>
      <c r="F676" s="159"/>
      <c r="G676" s="136" t="str">
        <f>DECOMPTE[[#This Row],[controle_1]]</f>
        <v>-</v>
      </c>
      <c r="H6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6" s="134">
        <f>IF(DECOMPTE[[#This Row],[controle_1]]="-",DECOMPTE[[#This Row],[Nb jours facturés au patient]]*Part_patient,0)</f>
        <v>0</v>
      </c>
      <c r="J6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6" s="119">
        <f>Décompte!$D$8</f>
        <v>43466</v>
      </c>
      <c r="L676" s="16">
        <f>Décompte!$B$12</f>
        <v>0</v>
      </c>
      <c r="M676" s="16">
        <f>Décompte!$B$18</f>
        <v>0</v>
      </c>
      <c r="N676" s="15" t="str">
        <f>Décompte!$E$11</f>
        <v>INF</v>
      </c>
    </row>
    <row r="677" spans="1:14" x14ac:dyDescent="0.2">
      <c r="A677" s="152"/>
      <c r="B677" s="153"/>
      <c r="C677" s="157"/>
      <c r="D677" s="157"/>
      <c r="E677" s="158"/>
      <c r="F677" s="159"/>
      <c r="G677" s="136" t="str">
        <f>DECOMPTE[[#This Row],[controle_1]]</f>
        <v>-</v>
      </c>
      <c r="H6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7" s="134">
        <f>IF(DECOMPTE[[#This Row],[controle_1]]="-",DECOMPTE[[#This Row],[Nb jours facturés au patient]]*Part_patient,0)</f>
        <v>0</v>
      </c>
      <c r="J6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7" s="119">
        <f>Décompte!$D$8</f>
        <v>43466</v>
      </c>
      <c r="L677" s="16">
        <f>Décompte!$B$12</f>
        <v>0</v>
      </c>
      <c r="M677" s="16">
        <f>Décompte!$B$18</f>
        <v>0</v>
      </c>
      <c r="N677" s="15" t="str">
        <f>Décompte!$E$11</f>
        <v>INF</v>
      </c>
    </row>
    <row r="678" spans="1:14" x14ac:dyDescent="0.2">
      <c r="A678" s="152"/>
      <c r="B678" s="153"/>
      <c r="C678" s="157"/>
      <c r="D678" s="157"/>
      <c r="E678" s="158"/>
      <c r="F678" s="159"/>
      <c r="G678" s="136" t="str">
        <f>DECOMPTE[[#This Row],[controle_1]]</f>
        <v>-</v>
      </c>
      <c r="H6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8" s="134">
        <f>IF(DECOMPTE[[#This Row],[controle_1]]="-",DECOMPTE[[#This Row],[Nb jours facturés au patient]]*Part_patient,0)</f>
        <v>0</v>
      </c>
      <c r="J6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8" s="119">
        <f>Décompte!$D$8</f>
        <v>43466</v>
      </c>
      <c r="L678" s="16">
        <f>Décompte!$B$12</f>
        <v>0</v>
      </c>
      <c r="M678" s="16">
        <f>Décompte!$B$18</f>
        <v>0</v>
      </c>
      <c r="N678" s="15" t="str">
        <f>Décompte!$E$11</f>
        <v>INF</v>
      </c>
    </row>
    <row r="679" spans="1:14" x14ac:dyDescent="0.2">
      <c r="A679" s="152"/>
      <c r="B679" s="153"/>
      <c r="C679" s="157"/>
      <c r="D679" s="157"/>
      <c r="E679" s="158"/>
      <c r="F679" s="159"/>
      <c r="G679" s="136" t="str">
        <f>DECOMPTE[[#This Row],[controle_1]]</f>
        <v>-</v>
      </c>
      <c r="H6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79" s="134">
        <f>IF(DECOMPTE[[#This Row],[controle_1]]="-",DECOMPTE[[#This Row],[Nb jours facturés au patient]]*Part_patient,0)</f>
        <v>0</v>
      </c>
      <c r="J6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79" s="119">
        <f>Décompte!$D$8</f>
        <v>43466</v>
      </c>
      <c r="L679" s="16">
        <f>Décompte!$B$12</f>
        <v>0</v>
      </c>
      <c r="M679" s="16">
        <f>Décompte!$B$18</f>
        <v>0</v>
      </c>
      <c r="N679" s="15" t="str">
        <f>Décompte!$E$11</f>
        <v>INF</v>
      </c>
    </row>
    <row r="680" spans="1:14" x14ac:dyDescent="0.2">
      <c r="A680" s="152"/>
      <c r="B680" s="153"/>
      <c r="C680" s="157"/>
      <c r="D680" s="157"/>
      <c r="E680" s="158"/>
      <c r="F680" s="159"/>
      <c r="G680" s="136" t="str">
        <f>DECOMPTE[[#This Row],[controle_1]]</f>
        <v>-</v>
      </c>
      <c r="H6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0" s="134">
        <f>IF(DECOMPTE[[#This Row],[controle_1]]="-",DECOMPTE[[#This Row],[Nb jours facturés au patient]]*Part_patient,0)</f>
        <v>0</v>
      </c>
      <c r="J6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0" s="119">
        <f>Décompte!$D$8</f>
        <v>43466</v>
      </c>
      <c r="L680" s="16">
        <f>Décompte!$B$12</f>
        <v>0</v>
      </c>
      <c r="M680" s="16">
        <f>Décompte!$B$18</f>
        <v>0</v>
      </c>
      <c r="N680" s="15" t="str">
        <f>Décompte!$E$11</f>
        <v>INF</v>
      </c>
    </row>
    <row r="681" spans="1:14" x14ac:dyDescent="0.2">
      <c r="A681" s="152"/>
      <c r="B681" s="153"/>
      <c r="C681" s="157"/>
      <c r="D681" s="157"/>
      <c r="E681" s="158"/>
      <c r="F681" s="159"/>
      <c r="G681" s="136" t="str">
        <f>DECOMPTE[[#This Row],[controle_1]]</f>
        <v>-</v>
      </c>
      <c r="H6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1" s="134">
        <f>IF(DECOMPTE[[#This Row],[controle_1]]="-",DECOMPTE[[#This Row],[Nb jours facturés au patient]]*Part_patient,0)</f>
        <v>0</v>
      </c>
      <c r="J6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1" s="119">
        <f>Décompte!$D$8</f>
        <v>43466</v>
      </c>
      <c r="L681" s="16">
        <f>Décompte!$B$12</f>
        <v>0</v>
      </c>
      <c r="M681" s="16">
        <f>Décompte!$B$18</f>
        <v>0</v>
      </c>
      <c r="N681" s="15" t="str">
        <f>Décompte!$E$11</f>
        <v>INF</v>
      </c>
    </row>
    <row r="682" spans="1:14" x14ac:dyDescent="0.2">
      <c r="A682" s="152"/>
      <c r="B682" s="153"/>
      <c r="C682" s="157"/>
      <c r="D682" s="157"/>
      <c r="E682" s="158"/>
      <c r="F682" s="159"/>
      <c r="G682" s="136" t="str">
        <f>DECOMPTE[[#This Row],[controle_1]]</f>
        <v>-</v>
      </c>
      <c r="H6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2" s="134">
        <f>IF(DECOMPTE[[#This Row],[controle_1]]="-",DECOMPTE[[#This Row],[Nb jours facturés au patient]]*Part_patient,0)</f>
        <v>0</v>
      </c>
      <c r="J6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2" s="119">
        <f>Décompte!$D$8</f>
        <v>43466</v>
      </c>
      <c r="L682" s="16">
        <f>Décompte!$B$12</f>
        <v>0</v>
      </c>
      <c r="M682" s="16">
        <f>Décompte!$B$18</f>
        <v>0</v>
      </c>
      <c r="N682" s="15" t="str">
        <f>Décompte!$E$11</f>
        <v>INF</v>
      </c>
    </row>
    <row r="683" spans="1:14" x14ac:dyDescent="0.2">
      <c r="A683" s="152"/>
      <c r="B683" s="153"/>
      <c r="C683" s="157"/>
      <c r="D683" s="157"/>
      <c r="E683" s="158"/>
      <c r="F683" s="159"/>
      <c r="G683" s="136" t="str">
        <f>DECOMPTE[[#This Row],[controle_1]]</f>
        <v>-</v>
      </c>
      <c r="H6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3" s="134">
        <f>IF(DECOMPTE[[#This Row],[controle_1]]="-",DECOMPTE[[#This Row],[Nb jours facturés au patient]]*Part_patient,0)</f>
        <v>0</v>
      </c>
      <c r="J6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3" s="119">
        <f>Décompte!$D$8</f>
        <v>43466</v>
      </c>
      <c r="L683" s="16">
        <f>Décompte!$B$12</f>
        <v>0</v>
      </c>
      <c r="M683" s="16">
        <f>Décompte!$B$18</f>
        <v>0</v>
      </c>
      <c r="N683" s="15" t="str">
        <f>Décompte!$E$11</f>
        <v>INF</v>
      </c>
    </row>
    <row r="684" spans="1:14" x14ac:dyDescent="0.2">
      <c r="A684" s="152"/>
      <c r="B684" s="153"/>
      <c r="C684" s="157"/>
      <c r="D684" s="157"/>
      <c r="E684" s="158"/>
      <c r="F684" s="159"/>
      <c r="G684" s="136" t="str">
        <f>DECOMPTE[[#This Row],[controle_1]]</f>
        <v>-</v>
      </c>
      <c r="H6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4" s="134">
        <f>IF(DECOMPTE[[#This Row],[controle_1]]="-",DECOMPTE[[#This Row],[Nb jours facturés au patient]]*Part_patient,0)</f>
        <v>0</v>
      </c>
      <c r="J6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4" s="119">
        <f>Décompte!$D$8</f>
        <v>43466</v>
      </c>
      <c r="L684" s="16">
        <f>Décompte!$B$12</f>
        <v>0</v>
      </c>
      <c r="M684" s="16">
        <f>Décompte!$B$18</f>
        <v>0</v>
      </c>
      <c r="N684" s="15" t="str">
        <f>Décompte!$E$11</f>
        <v>INF</v>
      </c>
    </row>
    <row r="685" spans="1:14" x14ac:dyDescent="0.2">
      <c r="A685" s="152"/>
      <c r="B685" s="153"/>
      <c r="C685" s="157"/>
      <c r="D685" s="157"/>
      <c r="E685" s="158"/>
      <c r="F685" s="159"/>
      <c r="G685" s="136" t="str">
        <f>DECOMPTE[[#This Row],[controle_1]]</f>
        <v>-</v>
      </c>
      <c r="H6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5" s="134">
        <f>IF(DECOMPTE[[#This Row],[controle_1]]="-",DECOMPTE[[#This Row],[Nb jours facturés au patient]]*Part_patient,0)</f>
        <v>0</v>
      </c>
      <c r="J6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5" s="119">
        <f>Décompte!$D$8</f>
        <v>43466</v>
      </c>
      <c r="L685" s="16">
        <f>Décompte!$B$12</f>
        <v>0</v>
      </c>
      <c r="M685" s="16">
        <f>Décompte!$B$18</f>
        <v>0</v>
      </c>
      <c r="N685" s="15" t="str">
        <f>Décompte!$E$11</f>
        <v>INF</v>
      </c>
    </row>
    <row r="686" spans="1:14" x14ac:dyDescent="0.2">
      <c r="A686" s="152"/>
      <c r="B686" s="153"/>
      <c r="C686" s="157"/>
      <c r="D686" s="157"/>
      <c r="E686" s="158"/>
      <c r="F686" s="159"/>
      <c r="G686" s="136" t="str">
        <f>DECOMPTE[[#This Row],[controle_1]]</f>
        <v>-</v>
      </c>
      <c r="H6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6" s="134">
        <f>IF(DECOMPTE[[#This Row],[controle_1]]="-",DECOMPTE[[#This Row],[Nb jours facturés au patient]]*Part_patient,0)</f>
        <v>0</v>
      </c>
      <c r="J6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6" s="119">
        <f>Décompte!$D$8</f>
        <v>43466</v>
      </c>
      <c r="L686" s="16">
        <f>Décompte!$B$12</f>
        <v>0</v>
      </c>
      <c r="M686" s="16">
        <f>Décompte!$B$18</f>
        <v>0</v>
      </c>
      <c r="N686" s="15" t="str">
        <f>Décompte!$E$11</f>
        <v>INF</v>
      </c>
    </row>
    <row r="687" spans="1:14" x14ac:dyDescent="0.2">
      <c r="A687" s="152"/>
      <c r="B687" s="153"/>
      <c r="C687" s="157"/>
      <c r="D687" s="157"/>
      <c r="E687" s="158"/>
      <c r="F687" s="159"/>
      <c r="G687" s="136" t="str">
        <f>DECOMPTE[[#This Row],[controle_1]]</f>
        <v>-</v>
      </c>
      <c r="H6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7" s="134">
        <f>IF(DECOMPTE[[#This Row],[controle_1]]="-",DECOMPTE[[#This Row],[Nb jours facturés au patient]]*Part_patient,0)</f>
        <v>0</v>
      </c>
      <c r="J6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7" s="119">
        <f>Décompte!$D$8</f>
        <v>43466</v>
      </c>
      <c r="L687" s="16">
        <f>Décompte!$B$12</f>
        <v>0</v>
      </c>
      <c r="M687" s="16">
        <f>Décompte!$B$18</f>
        <v>0</v>
      </c>
      <c r="N687" s="15" t="str">
        <f>Décompte!$E$11</f>
        <v>INF</v>
      </c>
    </row>
    <row r="688" spans="1:14" x14ac:dyDescent="0.2">
      <c r="A688" s="152"/>
      <c r="B688" s="153"/>
      <c r="C688" s="157"/>
      <c r="D688" s="157"/>
      <c r="E688" s="158"/>
      <c r="F688" s="159"/>
      <c r="G688" s="136" t="str">
        <f>DECOMPTE[[#This Row],[controle_1]]</f>
        <v>-</v>
      </c>
      <c r="H6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8" s="134">
        <f>IF(DECOMPTE[[#This Row],[controle_1]]="-",DECOMPTE[[#This Row],[Nb jours facturés au patient]]*Part_patient,0)</f>
        <v>0</v>
      </c>
      <c r="J6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8" s="119">
        <f>Décompte!$D$8</f>
        <v>43466</v>
      </c>
      <c r="L688" s="16">
        <f>Décompte!$B$12</f>
        <v>0</v>
      </c>
      <c r="M688" s="16">
        <f>Décompte!$B$18</f>
        <v>0</v>
      </c>
      <c r="N688" s="15" t="str">
        <f>Décompte!$E$11</f>
        <v>INF</v>
      </c>
    </row>
    <row r="689" spans="1:14" x14ac:dyDescent="0.2">
      <c r="A689" s="152"/>
      <c r="B689" s="153"/>
      <c r="C689" s="157"/>
      <c r="D689" s="157"/>
      <c r="E689" s="158"/>
      <c r="F689" s="159"/>
      <c r="G689" s="136" t="str">
        <f>DECOMPTE[[#This Row],[controle_1]]</f>
        <v>-</v>
      </c>
      <c r="H6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89" s="134">
        <f>IF(DECOMPTE[[#This Row],[controle_1]]="-",DECOMPTE[[#This Row],[Nb jours facturés au patient]]*Part_patient,0)</f>
        <v>0</v>
      </c>
      <c r="J6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89" s="119">
        <f>Décompte!$D$8</f>
        <v>43466</v>
      </c>
      <c r="L689" s="16">
        <f>Décompte!$B$12</f>
        <v>0</v>
      </c>
      <c r="M689" s="16">
        <f>Décompte!$B$18</f>
        <v>0</v>
      </c>
      <c r="N689" s="15" t="str">
        <f>Décompte!$E$11</f>
        <v>INF</v>
      </c>
    </row>
    <row r="690" spans="1:14" x14ac:dyDescent="0.2">
      <c r="A690" s="152"/>
      <c r="B690" s="153"/>
      <c r="C690" s="157"/>
      <c r="D690" s="157"/>
      <c r="E690" s="158"/>
      <c r="F690" s="159"/>
      <c r="G690" s="136" t="str">
        <f>DECOMPTE[[#This Row],[controle_1]]</f>
        <v>-</v>
      </c>
      <c r="H6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0" s="134">
        <f>IF(DECOMPTE[[#This Row],[controle_1]]="-",DECOMPTE[[#This Row],[Nb jours facturés au patient]]*Part_patient,0)</f>
        <v>0</v>
      </c>
      <c r="J6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0" s="119">
        <f>Décompte!$D$8</f>
        <v>43466</v>
      </c>
      <c r="L690" s="16">
        <f>Décompte!$B$12</f>
        <v>0</v>
      </c>
      <c r="M690" s="16">
        <f>Décompte!$B$18</f>
        <v>0</v>
      </c>
      <c r="N690" s="15" t="str">
        <f>Décompte!$E$11</f>
        <v>INF</v>
      </c>
    </row>
    <row r="691" spans="1:14" x14ac:dyDescent="0.2">
      <c r="A691" s="152"/>
      <c r="B691" s="153"/>
      <c r="C691" s="157"/>
      <c r="D691" s="157"/>
      <c r="E691" s="158"/>
      <c r="F691" s="159"/>
      <c r="G691" s="136" t="str">
        <f>DECOMPTE[[#This Row],[controle_1]]</f>
        <v>-</v>
      </c>
      <c r="H6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1" s="134">
        <f>IF(DECOMPTE[[#This Row],[controle_1]]="-",DECOMPTE[[#This Row],[Nb jours facturés au patient]]*Part_patient,0)</f>
        <v>0</v>
      </c>
      <c r="J6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1" s="119">
        <f>Décompte!$D$8</f>
        <v>43466</v>
      </c>
      <c r="L691" s="16">
        <f>Décompte!$B$12</f>
        <v>0</v>
      </c>
      <c r="M691" s="16">
        <f>Décompte!$B$18</f>
        <v>0</v>
      </c>
      <c r="N691" s="15" t="str">
        <f>Décompte!$E$11</f>
        <v>INF</v>
      </c>
    </row>
    <row r="692" spans="1:14" x14ac:dyDescent="0.2">
      <c r="A692" s="152"/>
      <c r="B692" s="153"/>
      <c r="C692" s="157"/>
      <c r="D692" s="157"/>
      <c r="E692" s="158"/>
      <c r="F692" s="159"/>
      <c r="G692" s="136" t="str">
        <f>DECOMPTE[[#This Row],[controle_1]]</f>
        <v>-</v>
      </c>
      <c r="H6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2" s="134">
        <f>IF(DECOMPTE[[#This Row],[controle_1]]="-",DECOMPTE[[#This Row],[Nb jours facturés au patient]]*Part_patient,0)</f>
        <v>0</v>
      </c>
      <c r="J6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2" s="119">
        <f>Décompte!$D$8</f>
        <v>43466</v>
      </c>
      <c r="L692" s="16">
        <f>Décompte!$B$12</f>
        <v>0</v>
      </c>
      <c r="M692" s="16">
        <f>Décompte!$B$18</f>
        <v>0</v>
      </c>
      <c r="N692" s="15" t="str">
        <f>Décompte!$E$11</f>
        <v>INF</v>
      </c>
    </row>
    <row r="693" spans="1:14" x14ac:dyDescent="0.2">
      <c r="A693" s="152"/>
      <c r="B693" s="153"/>
      <c r="C693" s="157"/>
      <c r="D693" s="157"/>
      <c r="E693" s="158"/>
      <c r="F693" s="159"/>
      <c r="G693" s="136" t="str">
        <f>DECOMPTE[[#This Row],[controle_1]]</f>
        <v>-</v>
      </c>
      <c r="H6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3" s="134">
        <f>IF(DECOMPTE[[#This Row],[controle_1]]="-",DECOMPTE[[#This Row],[Nb jours facturés au patient]]*Part_patient,0)</f>
        <v>0</v>
      </c>
      <c r="J6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3" s="119">
        <f>Décompte!$D$8</f>
        <v>43466</v>
      </c>
      <c r="L693" s="16">
        <f>Décompte!$B$12</f>
        <v>0</v>
      </c>
      <c r="M693" s="16">
        <f>Décompte!$B$18</f>
        <v>0</v>
      </c>
      <c r="N693" s="15" t="str">
        <f>Décompte!$E$11</f>
        <v>INF</v>
      </c>
    </row>
    <row r="694" spans="1:14" x14ac:dyDescent="0.2">
      <c r="A694" s="152"/>
      <c r="B694" s="153"/>
      <c r="C694" s="157"/>
      <c r="D694" s="157"/>
      <c r="E694" s="158"/>
      <c r="F694" s="159"/>
      <c r="G694" s="136" t="str">
        <f>DECOMPTE[[#This Row],[controle_1]]</f>
        <v>-</v>
      </c>
      <c r="H6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4" s="134">
        <f>IF(DECOMPTE[[#This Row],[controle_1]]="-",DECOMPTE[[#This Row],[Nb jours facturés au patient]]*Part_patient,0)</f>
        <v>0</v>
      </c>
      <c r="J6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4" s="119">
        <f>Décompte!$D$8</f>
        <v>43466</v>
      </c>
      <c r="L694" s="16">
        <f>Décompte!$B$12</f>
        <v>0</v>
      </c>
      <c r="M694" s="16">
        <f>Décompte!$B$18</f>
        <v>0</v>
      </c>
      <c r="N694" s="15" t="str">
        <f>Décompte!$E$11</f>
        <v>INF</v>
      </c>
    </row>
    <row r="695" spans="1:14" x14ac:dyDescent="0.2">
      <c r="A695" s="152"/>
      <c r="B695" s="153"/>
      <c r="C695" s="157"/>
      <c r="D695" s="157"/>
      <c r="E695" s="158"/>
      <c r="F695" s="159"/>
      <c r="G695" s="136" t="str">
        <f>DECOMPTE[[#This Row],[controle_1]]</f>
        <v>-</v>
      </c>
      <c r="H6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5" s="134">
        <f>IF(DECOMPTE[[#This Row],[controle_1]]="-",DECOMPTE[[#This Row],[Nb jours facturés au patient]]*Part_patient,0)</f>
        <v>0</v>
      </c>
      <c r="J6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5" s="119">
        <f>Décompte!$D$8</f>
        <v>43466</v>
      </c>
      <c r="L695" s="16">
        <f>Décompte!$B$12</f>
        <v>0</v>
      </c>
      <c r="M695" s="16">
        <f>Décompte!$B$18</f>
        <v>0</v>
      </c>
      <c r="N695" s="15" t="str">
        <f>Décompte!$E$11</f>
        <v>INF</v>
      </c>
    </row>
    <row r="696" spans="1:14" x14ac:dyDescent="0.2">
      <c r="A696" s="152"/>
      <c r="B696" s="153"/>
      <c r="C696" s="157"/>
      <c r="D696" s="157"/>
      <c r="E696" s="158"/>
      <c r="F696" s="159"/>
      <c r="G696" s="136" t="str">
        <f>DECOMPTE[[#This Row],[controle_1]]</f>
        <v>-</v>
      </c>
      <c r="H6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6" s="134">
        <f>IF(DECOMPTE[[#This Row],[controle_1]]="-",DECOMPTE[[#This Row],[Nb jours facturés au patient]]*Part_patient,0)</f>
        <v>0</v>
      </c>
      <c r="J6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6" s="119">
        <f>Décompte!$D$8</f>
        <v>43466</v>
      </c>
      <c r="L696" s="16">
        <f>Décompte!$B$12</f>
        <v>0</v>
      </c>
      <c r="M696" s="16">
        <f>Décompte!$B$18</f>
        <v>0</v>
      </c>
      <c r="N696" s="15" t="str">
        <f>Décompte!$E$11</f>
        <v>INF</v>
      </c>
    </row>
    <row r="697" spans="1:14" x14ac:dyDescent="0.2">
      <c r="A697" s="152"/>
      <c r="B697" s="153"/>
      <c r="C697" s="157"/>
      <c r="D697" s="157"/>
      <c r="E697" s="158"/>
      <c r="F697" s="159"/>
      <c r="G697" s="136" t="str">
        <f>DECOMPTE[[#This Row],[controle_1]]</f>
        <v>-</v>
      </c>
      <c r="H6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7" s="134">
        <f>IF(DECOMPTE[[#This Row],[controle_1]]="-",DECOMPTE[[#This Row],[Nb jours facturés au patient]]*Part_patient,0)</f>
        <v>0</v>
      </c>
      <c r="J6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7" s="119">
        <f>Décompte!$D$8</f>
        <v>43466</v>
      </c>
      <c r="L697" s="16">
        <f>Décompte!$B$12</f>
        <v>0</v>
      </c>
      <c r="M697" s="16">
        <f>Décompte!$B$18</f>
        <v>0</v>
      </c>
      <c r="N697" s="15" t="str">
        <f>Décompte!$E$11</f>
        <v>INF</v>
      </c>
    </row>
    <row r="698" spans="1:14" x14ac:dyDescent="0.2">
      <c r="A698" s="152"/>
      <c r="B698" s="153"/>
      <c r="C698" s="157"/>
      <c r="D698" s="157"/>
      <c r="E698" s="158"/>
      <c r="F698" s="159"/>
      <c r="G698" s="136" t="str">
        <f>DECOMPTE[[#This Row],[controle_1]]</f>
        <v>-</v>
      </c>
      <c r="H6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8" s="134">
        <f>IF(DECOMPTE[[#This Row],[controle_1]]="-",DECOMPTE[[#This Row],[Nb jours facturés au patient]]*Part_patient,0)</f>
        <v>0</v>
      </c>
      <c r="J6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8" s="119">
        <f>Décompte!$D$8</f>
        <v>43466</v>
      </c>
      <c r="L698" s="16">
        <f>Décompte!$B$12</f>
        <v>0</v>
      </c>
      <c r="M698" s="16">
        <f>Décompte!$B$18</f>
        <v>0</v>
      </c>
      <c r="N698" s="15" t="str">
        <f>Décompte!$E$11</f>
        <v>INF</v>
      </c>
    </row>
    <row r="699" spans="1:14" x14ac:dyDescent="0.2">
      <c r="A699" s="152"/>
      <c r="B699" s="153"/>
      <c r="C699" s="157"/>
      <c r="D699" s="157"/>
      <c r="E699" s="158"/>
      <c r="F699" s="159"/>
      <c r="G699" s="136" t="str">
        <f>DECOMPTE[[#This Row],[controle_1]]</f>
        <v>-</v>
      </c>
      <c r="H6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699" s="134">
        <f>IF(DECOMPTE[[#This Row],[controle_1]]="-",DECOMPTE[[#This Row],[Nb jours facturés au patient]]*Part_patient,0)</f>
        <v>0</v>
      </c>
      <c r="J6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699" s="119">
        <f>Décompte!$D$8</f>
        <v>43466</v>
      </c>
      <c r="L699" s="16">
        <f>Décompte!$B$12</f>
        <v>0</v>
      </c>
      <c r="M699" s="16">
        <f>Décompte!$B$18</f>
        <v>0</v>
      </c>
      <c r="N699" s="15" t="str">
        <f>Décompte!$E$11</f>
        <v>INF</v>
      </c>
    </row>
    <row r="700" spans="1:14" x14ac:dyDescent="0.2">
      <c r="A700" s="152"/>
      <c r="B700" s="153"/>
      <c r="C700" s="157"/>
      <c r="D700" s="157"/>
      <c r="E700" s="158"/>
      <c r="F700" s="159"/>
      <c r="G700" s="136" t="str">
        <f>DECOMPTE[[#This Row],[controle_1]]</f>
        <v>-</v>
      </c>
      <c r="H7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0" s="134">
        <f>IF(DECOMPTE[[#This Row],[controle_1]]="-",DECOMPTE[[#This Row],[Nb jours facturés au patient]]*Part_patient,0)</f>
        <v>0</v>
      </c>
      <c r="J7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0" s="119">
        <f>Décompte!$D$8</f>
        <v>43466</v>
      </c>
      <c r="L700" s="16">
        <f>Décompte!$B$12</f>
        <v>0</v>
      </c>
      <c r="M700" s="16">
        <f>Décompte!$B$18</f>
        <v>0</v>
      </c>
      <c r="N700" s="15" t="str">
        <f>Décompte!$E$11</f>
        <v>INF</v>
      </c>
    </row>
    <row r="701" spans="1:14" x14ac:dyDescent="0.2">
      <c r="A701" s="152"/>
      <c r="B701" s="153"/>
      <c r="C701" s="157"/>
      <c r="D701" s="157"/>
      <c r="E701" s="158"/>
      <c r="F701" s="159"/>
      <c r="G701" s="136" t="str">
        <f>DECOMPTE[[#This Row],[controle_1]]</f>
        <v>-</v>
      </c>
      <c r="H7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1" s="134">
        <f>IF(DECOMPTE[[#This Row],[controle_1]]="-",DECOMPTE[[#This Row],[Nb jours facturés au patient]]*Part_patient,0)</f>
        <v>0</v>
      </c>
      <c r="J7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1" s="119">
        <f>Décompte!$D$8</f>
        <v>43466</v>
      </c>
      <c r="L701" s="16">
        <f>Décompte!$B$12</f>
        <v>0</v>
      </c>
      <c r="M701" s="16">
        <f>Décompte!$B$18</f>
        <v>0</v>
      </c>
      <c r="N701" s="15" t="str">
        <f>Décompte!$E$11</f>
        <v>INF</v>
      </c>
    </row>
    <row r="702" spans="1:14" x14ac:dyDescent="0.2">
      <c r="A702" s="152"/>
      <c r="B702" s="153"/>
      <c r="C702" s="157"/>
      <c r="D702" s="157"/>
      <c r="E702" s="158"/>
      <c r="F702" s="159"/>
      <c r="G702" s="136" t="str">
        <f>DECOMPTE[[#This Row],[controle_1]]</f>
        <v>-</v>
      </c>
      <c r="H7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2" s="134">
        <f>IF(DECOMPTE[[#This Row],[controle_1]]="-",DECOMPTE[[#This Row],[Nb jours facturés au patient]]*Part_patient,0)</f>
        <v>0</v>
      </c>
      <c r="J7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2" s="119">
        <f>Décompte!$D$8</f>
        <v>43466</v>
      </c>
      <c r="L702" s="16">
        <f>Décompte!$B$12</f>
        <v>0</v>
      </c>
      <c r="M702" s="16">
        <f>Décompte!$B$18</f>
        <v>0</v>
      </c>
      <c r="N702" s="15" t="str">
        <f>Décompte!$E$11</f>
        <v>INF</v>
      </c>
    </row>
    <row r="703" spans="1:14" x14ac:dyDescent="0.2">
      <c r="A703" s="152"/>
      <c r="B703" s="153"/>
      <c r="C703" s="157"/>
      <c r="D703" s="157"/>
      <c r="E703" s="158"/>
      <c r="F703" s="159"/>
      <c r="G703" s="136" t="str">
        <f>DECOMPTE[[#This Row],[controle_1]]</f>
        <v>-</v>
      </c>
      <c r="H7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3" s="134">
        <f>IF(DECOMPTE[[#This Row],[controle_1]]="-",DECOMPTE[[#This Row],[Nb jours facturés au patient]]*Part_patient,0)</f>
        <v>0</v>
      </c>
      <c r="J7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3" s="119">
        <f>Décompte!$D$8</f>
        <v>43466</v>
      </c>
      <c r="L703" s="16">
        <f>Décompte!$B$12</f>
        <v>0</v>
      </c>
      <c r="M703" s="16">
        <f>Décompte!$B$18</f>
        <v>0</v>
      </c>
      <c r="N703" s="15" t="str">
        <f>Décompte!$E$11</f>
        <v>INF</v>
      </c>
    </row>
    <row r="704" spans="1:14" x14ac:dyDescent="0.2">
      <c r="A704" s="152"/>
      <c r="B704" s="153"/>
      <c r="C704" s="157"/>
      <c r="D704" s="157"/>
      <c r="E704" s="158"/>
      <c r="F704" s="159"/>
      <c r="G704" s="136" t="str">
        <f>DECOMPTE[[#This Row],[controle_1]]</f>
        <v>-</v>
      </c>
      <c r="H7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4" s="134">
        <f>IF(DECOMPTE[[#This Row],[controle_1]]="-",DECOMPTE[[#This Row],[Nb jours facturés au patient]]*Part_patient,0)</f>
        <v>0</v>
      </c>
      <c r="J7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4" s="119">
        <f>Décompte!$D$8</f>
        <v>43466</v>
      </c>
      <c r="L704" s="16">
        <f>Décompte!$B$12</f>
        <v>0</v>
      </c>
      <c r="M704" s="16">
        <f>Décompte!$B$18</f>
        <v>0</v>
      </c>
      <c r="N704" s="15" t="str">
        <f>Décompte!$E$11</f>
        <v>INF</v>
      </c>
    </row>
    <row r="705" spans="1:14" x14ac:dyDescent="0.2">
      <c r="A705" s="152"/>
      <c r="B705" s="153"/>
      <c r="C705" s="157"/>
      <c r="D705" s="157"/>
      <c r="E705" s="158"/>
      <c r="F705" s="159"/>
      <c r="G705" s="136" t="str">
        <f>DECOMPTE[[#This Row],[controle_1]]</f>
        <v>-</v>
      </c>
      <c r="H7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5" s="134">
        <f>IF(DECOMPTE[[#This Row],[controle_1]]="-",DECOMPTE[[#This Row],[Nb jours facturés au patient]]*Part_patient,0)</f>
        <v>0</v>
      </c>
      <c r="J7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5" s="119">
        <f>Décompte!$D$8</f>
        <v>43466</v>
      </c>
      <c r="L705" s="16">
        <f>Décompte!$B$12</f>
        <v>0</v>
      </c>
      <c r="M705" s="16">
        <f>Décompte!$B$18</f>
        <v>0</v>
      </c>
      <c r="N705" s="15" t="str">
        <f>Décompte!$E$11</f>
        <v>INF</v>
      </c>
    </row>
    <row r="706" spans="1:14" x14ac:dyDescent="0.2">
      <c r="A706" s="152"/>
      <c r="B706" s="153"/>
      <c r="C706" s="157"/>
      <c r="D706" s="157"/>
      <c r="E706" s="158"/>
      <c r="F706" s="159"/>
      <c r="G706" s="136" t="str">
        <f>DECOMPTE[[#This Row],[controle_1]]</f>
        <v>-</v>
      </c>
      <c r="H7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6" s="134">
        <f>IF(DECOMPTE[[#This Row],[controle_1]]="-",DECOMPTE[[#This Row],[Nb jours facturés au patient]]*Part_patient,0)</f>
        <v>0</v>
      </c>
      <c r="J7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6" s="119">
        <f>Décompte!$D$8</f>
        <v>43466</v>
      </c>
      <c r="L706" s="16">
        <f>Décompte!$B$12</f>
        <v>0</v>
      </c>
      <c r="M706" s="16">
        <f>Décompte!$B$18</f>
        <v>0</v>
      </c>
      <c r="N706" s="15" t="str">
        <f>Décompte!$E$11</f>
        <v>INF</v>
      </c>
    </row>
    <row r="707" spans="1:14" x14ac:dyDescent="0.2">
      <c r="A707" s="152"/>
      <c r="B707" s="153"/>
      <c r="C707" s="157"/>
      <c r="D707" s="157"/>
      <c r="E707" s="158"/>
      <c r="F707" s="159"/>
      <c r="G707" s="136" t="str">
        <f>DECOMPTE[[#This Row],[controle_1]]</f>
        <v>-</v>
      </c>
      <c r="H7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7" s="134">
        <f>IF(DECOMPTE[[#This Row],[controle_1]]="-",DECOMPTE[[#This Row],[Nb jours facturés au patient]]*Part_patient,0)</f>
        <v>0</v>
      </c>
      <c r="J7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7" s="119">
        <f>Décompte!$D$8</f>
        <v>43466</v>
      </c>
      <c r="L707" s="16">
        <f>Décompte!$B$12</f>
        <v>0</v>
      </c>
      <c r="M707" s="16">
        <f>Décompte!$B$18</f>
        <v>0</v>
      </c>
      <c r="N707" s="15" t="str">
        <f>Décompte!$E$11</f>
        <v>INF</v>
      </c>
    </row>
    <row r="708" spans="1:14" x14ac:dyDescent="0.2">
      <c r="A708" s="152"/>
      <c r="B708" s="153"/>
      <c r="C708" s="157"/>
      <c r="D708" s="157"/>
      <c r="E708" s="158"/>
      <c r="F708" s="159"/>
      <c r="G708" s="136" t="str">
        <f>DECOMPTE[[#This Row],[controle_1]]</f>
        <v>-</v>
      </c>
      <c r="H7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8" s="134">
        <f>IF(DECOMPTE[[#This Row],[controle_1]]="-",DECOMPTE[[#This Row],[Nb jours facturés au patient]]*Part_patient,0)</f>
        <v>0</v>
      </c>
      <c r="J7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8" s="119">
        <f>Décompte!$D$8</f>
        <v>43466</v>
      </c>
      <c r="L708" s="16">
        <f>Décompte!$B$12</f>
        <v>0</v>
      </c>
      <c r="M708" s="16">
        <f>Décompte!$B$18</f>
        <v>0</v>
      </c>
      <c r="N708" s="15" t="str">
        <f>Décompte!$E$11</f>
        <v>INF</v>
      </c>
    </row>
    <row r="709" spans="1:14" x14ac:dyDescent="0.2">
      <c r="A709" s="152"/>
      <c r="B709" s="153"/>
      <c r="C709" s="157"/>
      <c r="D709" s="157"/>
      <c r="E709" s="158"/>
      <c r="F709" s="159"/>
      <c r="G709" s="136" t="str">
        <f>DECOMPTE[[#This Row],[controle_1]]</f>
        <v>-</v>
      </c>
      <c r="H7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09" s="134">
        <f>IF(DECOMPTE[[#This Row],[controle_1]]="-",DECOMPTE[[#This Row],[Nb jours facturés au patient]]*Part_patient,0)</f>
        <v>0</v>
      </c>
      <c r="J7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09" s="119">
        <f>Décompte!$D$8</f>
        <v>43466</v>
      </c>
      <c r="L709" s="16">
        <f>Décompte!$B$12</f>
        <v>0</v>
      </c>
      <c r="M709" s="16">
        <f>Décompte!$B$18</f>
        <v>0</v>
      </c>
      <c r="N709" s="15" t="str">
        <f>Décompte!$E$11</f>
        <v>INF</v>
      </c>
    </row>
    <row r="710" spans="1:14" x14ac:dyDescent="0.2">
      <c r="A710" s="152"/>
      <c r="B710" s="153"/>
      <c r="C710" s="157"/>
      <c r="D710" s="157"/>
      <c r="E710" s="158"/>
      <c r="F710" s="159"/>
      <c r="G710" s="136" t="str">
        <f>DECOMPTE[[#This Row],[controle_1]]</f>
        <v>-</v>
      </c>
      <c r="H7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0" s="134">
        <f>IF(DECOMPTE[[#This Row],[controle_1]]="-",DECOMPTE[[#This Row],[Nb jours facturés au patient]]*Part_patient,0)</f>
        <v>0</v>
      </c>
      <c r="J7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0" s="119">
        <f>Décompte!$D$8</f>
        <v>43466</v>
      </c>
      <c r="L710" s="16">
        <f>Décompte!$B$12</f>
        <v>0</v>
      </c>
      <c r="M710" s="16">
        <f>Décompte!$B$18</f>
        <v>0</v>
      </c>
      <c r="N710" s="15" t="str">
        <f>Décompte!$E$11</f>
        <v>INF</v>
      </c>
    </row>
    <row r="711" spans="1:14" x14ac:dyDescent="0.2">
      <c r="A711" s="152"/>
      <c r="B711" s="153"/>
      <c r="C711" s="157"/>
      <c r="D711" s="157"/>
      <c r="E711" s="158"/>
      <c r="F711" s="159"/>
      <c r="G711" s="136" t="str">
        <f>DECOMPTE[[#This Row],[controle_1]]</f>
        <v>-</v>
      </c>
      <c r="H7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1" s="134">
        <f>IF(DECOMPTE[[#This Row],[controle_1]]="-",DECOMPTE[[#This Row],[Nb jours facturés au patient]]*Part_patient,0)</f>
        <v>0</v>
      </c>
      <c r="J7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1" s="119">
        <f>Décompte!$D$8</f>
        <v>43466</v>
      </c>
      <c r="L711" s="16">
        <f>Décompte!$B$12</f>
        <v>0</v>
      </c>
      <c r="M711" s="16">
        <f>Décompte!$B$18</f>
        <v>0</v>
      </c>
      <c r="N711" s="15" t="str">
        <f>Décompte!$E$11</f>
        <v>INF</v>
      </c>
    </row>
    <row r="712" spans="1:14" x14ac:dyDescent="0.2">
      <c r="A712" s="152"/>
      <c r="B712" s="153"/>
      <c r="C712" s="157"/>
      <c r="D712" s="157"/>
      <c r="E712" s="158"/>
      <c r="F712" s="159"/>
      <c r="G712" s="136" t="str">
        <f>DECOMPTE[[#This Row],[controle_1]]</f>
        <v>-</v>
      </c>
      <c r="H7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2" s="134">
        <f>IF(DECOMPTE[[#This Row],[controle_1]]="-",DECOMPTE[[#This Row],[Nb jours facturés au patient]]*Part_patient,0)</f>
        <v>0</v>
      </c>
      <c r="J7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2" s="119">
        <f>Décompte!$D$8</f>
        <v>43466</v>
      </c>
      <c r="L712" s="16">
        <f>Décompte!$B$12</f>
        <v>0</v>
      </c>
      <c r="M712" s="16">
        <f>Décompte!$B$18</f>
        <v>0</v>
      </c>
      <c r="N712" s="15" t="str">
        <f>Décompte!$E$11</f>
        <v>INF</v>
      </c>
    </row>
    <row r="713" spans="1:14" x14ac:dyDescent="0.2">
      <c r="A713" s="152"/>
      <c r="B713" s="153"/>
      <c r="C713" s="157"/>
      <c r="D713" s="157"/>
      <c r="E713" s="158"/>
      <c r="F713" s="159"/>
      <c r="G713" s="136" t="str">
        <f>DECOMPTE[[#This Row],[controle_1]]</f>
        <v>-</v>
      </c>
      <c r="H7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3" s="134">
        <f>IF(DECOMPTE[[#This Row],[controle_1]]="-",DECOMPTE[[#This Row],[Nb jours facturés au patient]]*Part_patient,0)</f>
        <v>0</v>
      </c>
      <c r="J7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3" s="119">
        <f>Décompte!$D$8</f>
        <v>43466</v>
      </c>
      <c r="L713" s="16">
        <f>Décompte!$B$12</f>
        <v>0</v>
      </c>
      <c r="M713" s="16">
        <f>Décompte!$B$18</f>
        <v>0</v>
      </c>
      <c r="N713" s="15" t="str">
        <f>Décompte!$E$11</f>
        <v>INF</v>
      </c>
    </row>
    <row r="714" spans="1:14" x14ac:dyDescent="0.2">
      <c r="A714" s="152"/>
      <c r="B714" s="153"/>
      <c r="C714" s="157"/>
      <c r="D714" s="157"/>
      <c r="E714" s="158"/>
      <c r="F714" s="159"/>
      <c r="G714" s="136" t="str">
        <f>DECOMPTE[[#This Row],[controle_1]]</f>
        <v>-</v>
      </c>
      <c r="H7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4" s="134">
        <f>IF(DECOMPTE[[#This Row],[controle_1]]="-",DECOMPTE[[#This Row],[Nb jours facturés au patient]]*Part_patient,0)</f>
        <v>0</v>
      </c>
      <c r="J7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4" s="119">
        <f>Décompte!$D$8</f>
        <v>43466</v>
      </c>
      <c r="L714" s="16">
        <f>Décompte!$B$12</f>
        <v>0</v>
      </c>
      <c r="M714" s="16">
        <f>Décompte!$B$18</f>
        <v>0</v>
      </c>
      <c r="N714" s="15" t="str">
        <f>Décompte!$E$11</f>
        <v>INF</v>
      </c>
    </row>
    <row r="715" spans="1:14" x14ac:dyDescent="0.2">
      <c r="A715" s="152"/>
      <c r="B715" s="153"/>
      <c r="C715" s="157"/>
      <c r="D715" s="157"/>
      <c r="E715" s="158"/>
      <c r="F715" s="159"/>
      <c r="G715" s="136" t="str">
        <f>DECOMPTE[[#This Row],[controle_1]]</f>
        <v>-</v>
      </c>
      <c r="H7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5" s="134">
        <f>IF(DECOMPTE[[#This Row],[controle_1]]="-",DECOMPTE[[#This Row],[Nb jours facturés au patient]]*Part_patient,0)</f>
        <v>0</v>
      </c>
      <c r="J7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5" s="119">
        <f>Décompte!$D$8</f>
        <v>43466</v>
      </c>
      <c r="L715" s="16">
        <f>Décompte!$B$12</f>
        <v>0</v>
      </c>
      <c r="M715" s="16">
        <f>Décompte!$B$18</f>
        <v>0</v>
      </c>
      <c r="N715" s="15" t="str">
        <f>Décompte!$E$11</f>
        <v>INF</v>
      </c>
    </row>
    <row r="716" spans="1:14" x14ac:dyDescent="0.2">
      <c r="A716" s="152"/>
      <c r="B716" s="153"/>
      <c r="C716" s="157"/>
      <c r="D716" s="157"/>
      <c r="E716" s="158"/>
      <c r="F716" s="159"/>
      <c r="G716" s="136" t="str">
        <f>DECOMPTE[[#This Row],[controle_1]]</f>
        <v>-</v>
      </c>
      <c r="H7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6" s="134">
        <f>IF(DECOMPTE[[#This Row],[controle_1]]="-",DECOMPTE[[#This Row],[Nb jours facturés au patient]]*Part_patient,0)</f>
        <v>0</v>
      </c>
      <c r="J7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6" s="119">
        <f>Décompte!$D$8</f>
        <v>43466</v>
      </c>
      <c r="L716" s="16">
        <f>Décompte!$B$12</f>
        <v>0</v>
      </c>
      <c r="M716" s="16">
        <f>Décompte!$B$18</f>
        <v>0</v>
      </c>
      <c r="N716" s="15" t="str">
        <f>Décompte!$E$11</f>
        <v>INF</v>
      </c>
    </row>
    <row r="717" spans="1:14" x14ac:dyDescent="0.2">
      <c r="A717" s="152"/>
      <c r="B717" s="153"/>
      <c r="C717" s="157"/>
      <c r="D717" s="157"/>
      <c r="E717" s="158"/>
      <c r="F717" s="159"/>
      <c r="G717" s="136" t="str">
        <f>DECOMPTE[[#This Row],[controle_1]]</f>
        <v>-</v>
      </c>
      <c r="H7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7" s="134">
        <f>IF(DECOMPTE[[#This Row],[controle_1]]="-",DECOMPTE[[#This Row],[Nb jours facturés au patient]]*Part_patient,0)</f>
        <v>0</v>
      </c>
      <c r="J7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7" s="119">
        <f>Décompte!$D$8</f>
        <v>43466</v>
      </c>
      <c r="L717" s="16">
        <f>Décompte!$B$12</f>
        <v>0</v>
      </c>
      <c r="M717" s="16">
        <f>Décompte!$B$18</f>
        <v>0</v>
      </c>
      <c r="N717" s="15" t="str">
        <f>Décompte!$E$11</f>
        <v>INF</v>
      </c>
    </row>
    <row r="718" spans="1:14" x14ac:dyDescent="0.2">
      <c r="A718" s="152"/>
      <c r="B718" s="153"/>
      <c r="C718" s="157"/>
      <c r="D718" s="157"/>
      <c r="E718" s="158"/>
      <c r="F718" s="159"/>
      <c r="G718" s="136" t="str">
        <f>DECOMPTE[[#This Row],[controle_1]]</f>
        <v>-</v>
      </c>
      <c r="H7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8" s="134">
        <f>IF(DECOMPTE[[#This Row],[controle_1]]="-",DECOMPTE[[#This Row],[Nb jours facturés au patient]]*Part_patient,0)</f>
        <v>0</v>
      </c>
      <c r="J7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8" s="119">
        <f>Décompte!$D$8</f>
        <v>43466</v>
      </c>
      <c r="L718" s="16">
        <f>Décompte!$B$12</f>
        <v>0</v>
      </c>
      <c r="M718" s="16">
        <f>Décompte!$B$18</f>
        <v>0</v>
      </c>
      <c r="N718" s="15" t="str">
        <f>Décompte!$E$11</f>
        <v>INF</v>
      </c>
    </row>
    <row r="719" spans="1:14" x14ac:dyDescent="0.2">
      <c r="A719" s="152"/>
      <c r="B719" s="153"/>
      <c r="C719" s="157"/>
      <c r="D719" s="157"/>
      <c r="E719" s="158"/>
      <c r="F719" s="159"/>
      <c r="G719" s="136" t="str">
        <f>DECOMPTE[[#This Row],[controle_1]]</f>
        <v>-</v>
      </c>
      <c r="H7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19" s="134">
        <f>IF(DECOMPTE[[#This Row],[controle_1]]="-",DECOMPTE[[#This Row],[Nb jours facturés au patient]]*Part_patient,0)</f>
        <v>0</v>
      </c>
      <c r="J7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19" s="119">
        <f>Décompte!$D$8</f>
        <v>43466</v>
      </c>
      <c r="L719" s="16">
        <f>Décompte!$B$12</f>
        <v>0</v>
      </c>
      <c r="M719" s="16">
        <f>Décompte!$B$18</f>
        <v>0</v>
      </c>
      <c r="N719" s="15" t="str">
        <f>Décompte!$E$11</f>
        <v>INF</v>
      </c>
    </row>
    <row r="720" spans="1:14" x14ac:dyDescent="0.2">
      <c r="A720" s="152"/>
      <c r="B720" s="153"/>
      <c r="C720" s="157"/>
      <c r="D720" s="157"/>
      <c r="E720" s="158"/>
      <c r="F720" s="159"/>
      <c r="G720" s="136" t="str">
        <f>DECOMPTE[[#This Row],[controle_1]]</f>
        <v>-</v>
      </c>
      <c r="H7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0" s="134">
        <f>IF(DECOMPTE[[#This Row],[controle_1]]="-",DECOMPTE[[#This Row],[Nb jours facturés au patient]]*Part_patient,0)</f>
        <v>0</v>
      </c>
      <c r="J7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0" s="119">
        <f>Décompte!$D$8</f>
        <v>43466</v>
      </c>
      <c r="L720" s="16">
        <f>Décompte!$B$12</f>
        <v>0</v>
      </c>
      <c r="M720" s="16">
        <f>Décompte!$B$18</f>
        <v>0</v>
      </c>
      <c r="N720" s="15" t="str">
        <f>Décompte!$E$11</f>
        <v>INF</v>
      </c>
    </row>
    <row r="721" spans="1:14" x14ac:dyDescent="0.2">
      <c r="A721" s="152"/>
      <c r="B721" s="153"/>
      <c r="C721" s="157"/>
      <c r="D721" s="157"/>
      <c r="E721" s="158"/>
      <c r="F721" s="159"/>
      <c r="G721" s="136" t="str">
        <f>DECOMPTE[[#This Row],[controle_1]]</f>
        <v>-</v>
      </c>
      <c r="H7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1" s="134">
        <f>IF(DECOMPTE[[#This Row],[controle_1]]="-",DECOMPTE[[#This Row],[Nb jours facturés au patient]]*Part_patient,0)</f>
        <v>0</v>
      </c>
      <c r="J7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1" s="119">
        <f>Décompte!$D$8</f>
        <v>43466</v>
      </c>
      <c r="L721" s="16">
        <f>Décompte!$B$12</f>
        <v>0</v>
      </c>
      <c r="M721" s="16">
        <f>Décompte!$B$18</f>
        <v>0</v>
      </c>
      <c r="N721" s="15" t="str">
        <f>Décompte!$E$11</f>
        <v>INF</v>
      </c>
    </row>
    <row r="722" spans="1:14" x14ac:dyDescent="0.2">
      <c r="A722" s="152"/>
      <c r="B722" s="153"/>
      <c r="C722" s="157"/>
      <c r="D722" s="157"/>
      <c r="E722" s="158"/>
      <c r="F722" s="159"/>
      <c r="G722" s="136" t="str">
        <f>DECOMPTE[[#This Row],[controle_1]]</f>
        <v>-</v>
      </c>
      <c r="H7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2" s="134">
        <f>IF(DECOMPTE[[#This Row],[controle_1]]="-",DECOMPTE[[#This Row],[Nb jours facturés au patient]]*Part_patient,0)</f>
        <v>0</v>
      </c>
      <c r="J7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2" s="119">
        <f>Décompte!$D$8</f>
        <v>43466</v>
      </c>
      <c r="L722" s="16">
        <f>Décompte!$B$12</f>
        <v>0</v>
      </c>
      <c r="M722" s="16">
        <f>Décompte!$B$18</f>
        <v>0</v>
      </c>
      <c r="N722" s="15" t="str">
        <f>Décompte!$E$11</f>
        <v>INF</v>
      </c>
    </row>
    <row r="723" spans="1:14" x14ac:dyDescent="0.2">
      <c r="A723" s="152"/>
      <c r="B723" s="153"/>
      <c r="C723" s="157"/>
      <c r="D723" s="157"/>
      <c r="E723" s="158"/>
      <c r="F723" s="159"/>
      <c r="G723" s="136" t="str">
        <f>DECOMPTE[[#This Row],[controle_1]]</f>
        <v>-</v>
      </c>
      <c r="H7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3" s="134">
        <f>IF(DECOMPTE[[#This Row],[controle_1]]="-",DECOMPTE[[#This Row],[Nb jours facturés au patient]]*Part_patient,0)</f>
        <v>0</v>
      </c>
      <c r="J7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3" s="119">
        <f>Décompte!$D$8</f>
        <v>43466</v>
      </c>
      <c r="L723" s="16">
        <f>Décompte!$B$12</f>
        <v>0</v>
      </c>
      <c r="M723" s="16">
        <f>Décompte!$B$18</f>
        <v>0</v>
      </c>
      <c r="N723" s="15" t="str">
        <f>Décompte!$E$11</f>
        <v>INF</v>
      </c>
    </row>
    <row r="724" spans="1:14" x14ac:dyDescent="0.2">
      <c r="A724" s="152"/>
      <c r="B724" s="153"/>
      <c r="C724" s="157"/>
      <c r="D724" s="157"/>
      <c r="E724" s="158"/>
      <c r="F724" s="159"/>
      <c r="G724" s="136" t="str">
        <f>DECOMPTE[[#This Row],[controle_1]]</f>
        <v>-</v>
      </c>
      <c r="H7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4" s="134">
        <f>IF(DECOMPTE[[#This Row],[controle_1]]="-",DECOMPTE[[#This Row],[Nb jours facturés au patient]]*Part_patient,0)</f>
        <v>0</v>
      </c>
      <c r="J7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4" s="119">
        <f>Décompte!$D$8</f>
        <v>43466</v>
      </c>
      <c r="L724" s="16">
        <f>Décompte!$B$12</f>
        <v>0</v>
      </c>
      <c r="M724" s="16">
        <f>Décompte!$B$18</f>
        <v>0</v>
      </c>
      <c r="N724" s="15" t="str">
        <f>Décompte!$E$11</f>
        <v>INF</v>
      </c>
    </row>
    <row r="725" spans="1:14" x14ac:dyDescent="0.2">
      <c r="A725" s="152"/>
      <c r="B725" s="153"/>
      <c r="C725" s="157"/>
      <c r="D725" s="157"/>
      <c r="E725" s="158"/>
      <c r="F725" s="159"/>
      <c r="G725" s="136" t="str">
        <f>DECOMPTE[[#This Row],[controle_1]]</f>
        <v>-</v>
      </c>
      <c r="H7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5" s="134">
        <f>IF(DECOMPTE[[#This Row],[controle_1]]="-",DECOMPTE[[#This Row],[Nb jours facturés au patient]]*Part_patient,0)</f>
        <v>0</v>
      </c>
      <c r="J7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5" s="119">
        <f>Décompte!$D$8</f>
        <v>43466</v>
      </c>
      <c r="L725" s="16">
        <f>Décompte!$B$12</f>
        <v>0</v>
      </c>
      <c r="M725" s="16">
        <f>Décompte!$B$18</f>
        <v>0</v>
      </c>
      <c r="N725" s="15" t="str">
        <f>Décompte!$E$11</f>
        <v>INF</v>
      </c>
    </row>
    <row r="726" spans="1:14" x14ac:dyDescent="0.2">
      <c r="A726" s="152"/>
      <c r="B726" s="153"/>
      <c r="C726" s="157"/>
      <c r="D726" s="157"/>
      <c r="E726" s="158"/>
      <c r="F726" s="159"/>
      <c r="G726" s="136" t="str">
        <f>DECOMPTE[[#This Row],[controle_1]]</f>
        <v>-</v>
      </c>
      <c r="H7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6" s="134">
        <f>IF(DECOMPTE[[#This Row],[controle_1]]="-",DECOMPTE[[#This Row],[Nb jours facturés au patient]]*Part_patient,0)</f>
        <v>0</v>
      </c>
      <c r="J7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6" s="119">
        <f>Décompte!$D$8</f>
        <v>43466</v>
      </c>
      <c r="L726" s="16">
        <f>Décompte!$B$12</f>
        <v>0</v>
      </c>
      <c r="M726" s="16">
        <f>Décompte!$B$18</f>
        <v>0</v>
      </c>
      <c r="N726" s="15" t="str">
        <f>Décompte!$E$11</f>
        <v>INF</v>
      </c>
    </row>
    <row r="727" spans="1:14" x14ac:dyDescent="0.2">
      <c r="A727" s="152"/>
      <c r="B727" s="153"/>
      <c r="C727" s="157"/>
      <c r="D727" s="157"/>
      <c r="E727" s="158"/>
      <c r="F727" s="159"/>
      <c r="G727" s="136" t="str">
        <f>DECOMPTE[[#This Row],[controle_1]]</f>
        <v>-</v>
      </c>
      <c r="H7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7" s="134">
        <f>IF(DECOMPTE[[#This Row],[controle_1]]="-",DECOMPTE[[#This Row],[Nb jours facturés au patient]]*Part_patient,0)</f>
        <v>0</v>
      </c>
      <c r="J7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7" s="119">
        <f>Décompte!$D$8</f>
        <v>43466</v>
      </c>
      <c r="L727" s="16">
        <f>Décompte!$B$12</f>
        <v>0</v>
      </c>
      <c r="M727" s="16">
        <f>Décompte!$B$18</f>
        <v>0</v>
      </c>
      <c r="N727" s="15" t="str">
        <f>Décompte!$E$11</f>
        <v>INF</v>
      </c>
    </row>
    <row r="728" spans="1:14" x14ac:dyDescent="0.2">
      <c r="A728" s="152"/>
      <c r="B728" s="153"/>
      <c r="C728" s="157"/>
      <c r="D728" s="157"/>
      <c r="E728" s="158"/>
      <c r="F728" s="159"/>
      <c r="G728" s="136" t="str">
        <f>DECOMPTE[[#This Row],[controle_1]]</f>
        <v>-</v>
      </c>
      <c r="H7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8" s="134">
        <f>IF(DECOMPTE[[#This Row],[controle_1]]="-",DECOMPTE[[#This Row],[Nb jours facturés au patient]]*Part_patient,0)</f>
        <v>0</v>
      </c>
      <c r="J7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8" s="119">
        <f>Décompte!$D$8</f>
        <v>43466</v>
      </c>
      <c r="L728" s="16">
        <f>Décompte!$B$12</f>
        <v>0</v>
      </c>
      <c r="M728" s="16">
        <f>Décompte!$B$18</f>
        <v>0</v>
      </c>
      <c r="N728" s="15" t="str">
        <f>Décompte!$E$11</f>
        <v>INF</v>
      </c>
    </row>
    <row r="729" spans="1:14" x14ac:dyDescent="0.2">
      <c r="A729" s="152"/>
      <c r="B729" s="153"/>
      <c r="C729" s="157"/>
      <c r="D729" s="157"/>
      <c r="E729" s="158"/>
      <c r="F729" s="159"/>
      <c r="G729" s="136" t="str">
        <f>DECOMPTE[[#This Row],[controle_1]]</f>
        <v>-</v>
      </c>
      <c r="H7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29" s="134">
        <f>IF(DECOMPTE[[#This Row],[controle_1]]="-",DECOMPTE[[#This Row],[Nb jours facturés au patient]]*Part_patient,0)</f>
        <v>0</v>
      </c>
      <c r="J7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29" s="119">
        <f>Décompte!$D$8</f>
        <v>43466</v>
      </c>
      <c r="L729" s="16">
        <f>Décompte!$B$12</f>
        <v>0</v>
      </c>
      <c r="M729" s="16">
        <f>Décompte!$B$18</f>
        <v>0</v>
      </c>
      <c r="N729" s="15" t="str">
        <f>Décompte!$E$11</f>
        <v>INF</v>
      </c>
    </row>
    <row r="730" spans="1:14" x14ac:dyDescent="0.2">
      <c r="A730" s="152"/>
      <c r="B730" s="153"/>
      <c r="C730" s="157"/>
      <c r="D730" s="157"/>
      <c r="E730" s="158"/>
      <c r="F730" s="159"/>
      <c r="G730" s="136" t="str">
        <f>DECOMPTE[[#This Row],[controle_1]]</f>
        <v>-</v>
      </c>
      <c r="H7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0" s="134">
        <f>IF(DECOMPTE[[#This Row],[controle_1]]="-",DECOMPTE[[#This Row],[Nb jours facturés au patient]]*Part_patient,0)</f>
        <v>0</v>
      </c>
      <c r="J7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0" s="119">
        <f>Décompte!$D$8</f>
        <v>43466</v>
      </c>
      <c r="L730" s="16">
        <f>Décompte!$B$12</f>
        <v>0</v>
      </c>
      <c r="M730" s="16">
        <f>Décompte!$B$18</f>
        <v>0</v>
      </c>
      <c r="N730" s="15" t="str">
        <f>Décompte!$E$11</f>
        <v>INF</v>
      </c>
    </row>
    <row r="731" spans="1:14" x14ac:dyDescent="0.2">
      <c r="A731" s="152"/>
      <c r="B731" s="153"/>
      <c r="C731" s="157"/>
      <c r="D731" s="157"/>
      <c r="E731" s="158"/>
      <c r="F731" s="159"/>
      <c r="G731" s="136" t="str">
        <f>DECOMPTE[[#This Row],[controle_1]]</f>
        <v>-</v>
      </c>
      <c r="H7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1" s="134">
        <f>IF(DECOMPTE[[#This Row],[controle_1]]="-",DECOMPTE[[#This Row],[Nb jours facturés au patient]]*Part_patient,0)</f>
        <v>0</v>
      </c>
      <c r="J7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1" s="119">
        <f>Décompte!$D$8</f>
        <v>43466</v>
      </c>
      <c r="L731" s="16">
        <f>Décompte!$B$12</f>
        <v>0</v>
      </c>
      <c r="M731" s="16">
        <f>Décompte!$B$18</f>
        <v>0</v>
      </c>
      <c r="N731" s="15" t="str">
        <f>Décompte!$E$11</f>
        <v>INF</v>
      </c>
    </row>
    <row r="732" spans="1:14" x14ac:dyDescent="0.2">
      <c r="A732" s="152"/>
      <c r="B732" s="153"/>
      <c r="C732" s="157"/>
      <c r="D732" s="157"/>
      <c r="E732" s="158"/>
      <c r="F732" s="159"/>
      <c r="G732" s="136" t="str">
        <f>DECOMPTE[[#This Row],[controle_1]]</f>
        <v>-</v>
      </c>
      <c r="H7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2" s="134">
        <f>IF(DECOMPTE[[#This Row],[controle_1]]="-",DECOMPTE[[#This Row],[Nb jours facturés au patient]]*Part_patient,0)</f>
        <v>0</v>
      </c>
      <c r="J7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2" s="119">
        <f>Décompte!$D$8</f>
        <v>43466</v>
      </c>
      <c r="L732" s="16">
        <f>Décompte!$B$12</f>
        <v>0</v>
      </c>
      <c r="M732" s="16">
        <f>Décompte!$B$18</f>
        <v>0</v>
      </c>
      <c r="N732" s="15" t="str">
        <f>Décompte!$E$11</f>
        <v>INF</v>
      </c>
    </row>
    <row r="733" spans="1:14" x14ac:dyDescent="0.2">
      <c r="A733" s="152"/>
      <c r="B733" s="153"/>
      <c r="C733" s="157"/>
      <c r="D733" s="157"/>
      <c r="E733" s="158"/>
      <c r="F733" s="159"/>
      <c r="G733" s="136" t="str">
        <f>DECOMPTE[[#This Row],[controle_1]]</f>
        <v>-</v>
      </c>
      <c r="H7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3" s="134">
        <f>IF(DECOMPTE[[#This Row],[controle_1]]="-",DECOMPTE[[#This Row],[Nb jours facturés au patient]]*Part_patient,0)</f>
        <v>0</v>
      </c>
      <c r="J7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3" s="119">
        <f>Décompte!$D$8</f>
        <v>43466</v>
      </c>
      <c r="L733" s="16">
        <f>Décompte!$B$12</f>
        <v>0</v>
      </c>
      <c r="M733" s="16">
        <f>Décompte!$B$18</f>
        <v>0</v>
      </c>
      <c r="N733" s="15" t="str">
        <f>Décompte!$E$11</f>
        <v>INF</v>
      </c>
    </row>
    <row r="734" spans="1:14" x14ac:dyDescent="0.2">
      <c r="A734" s="152"/>
      <c r="B734" s="153"/>
      <c r="C734" s="157"/>
      <c r="D734" s="157"/>
      <c r="E734" s="158"/>
      <c r="F734" s="159"/>
      <c r="G734" s="136" t="str">
        <f>DECOMPTE[[#This Row],[controle_1]]</f>
        <v>-</v>
      </c>
      <c r="H7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4" s="134">
        <f>IF(DECOMPTE[[#This Row],[controle_1]]="-",DECOMPTE[[#This Row],[Nb jours facturés au patient]]*Part_patient,0)</f>
        <v>0</v>
      </c>
      <c r="J7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4" s="119">
        <f>Décompte!$D$8</f>
        <v>43466</v>
      </c>
      <c r="L734" s="16">
        <f>Décompte!$B$12</f>
        <v>0</v>
      </c>
      <c r="M734" s="16">
        <f>Décompte!$B$18</f>
        <v>0</v>
      </c>
      <c r="N734" s="15" t="str">
        <f>Décompte!$E$11</f>
        <v>INF</v>
      </c>
    </row>
    <row r="735" spans="1:14" x14ac:dyDescent="0.2">
      <c r="A735" s="152"/>
      <c r="B735" s="153"/>
      <c r="C735" s="157"/>
      <c r="D735" s="157"/>
      <c r="E735" s="158"/>
      <c r="F735" s="159"/>
      <c r="G735" s="136" t="str">
        <f>DECOMPTE[[#This Row],[controle_1]]</f>
        <v>-</v>
      </c>
      <c r="H7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5" s="134">
        <f>IF(DECOMPTE[[#This Row],[controle_1]]="-",DECOMPTE[[#This Row],[Nb jours facturés au patient]]*Part_patient,0)</f>
        <v>0</v>
      </c>
      <c r="J7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5" s="119">
        <f>Décompte!$D$8</f>
        <v>43466</v>
      </c>
      <c r="L735" s="16">
        <f>Décompte!$B$12</f>
        <v>0</v>
      </c>
      <c r="M735" s="16">
        <f>Décompte!$B$18</f>
        <v>0</v>
      </c>
      <c r="N735" s="15" t="str">
        <f>Décompte!$E$11</f>
        <v>INF</v>
      </c>
    </row>
    <row r="736" spans="1:14" x14ac:dyDescent="0.2">
      <c r="A736" s="152"/>
      <c r="B736" s="153"/>
      <c r="C736" s="157"/>
      <c r="D736" s="157"/>
      <c r="E736" s="158"/>
      <c r="F736" s="159"/>
      <c r="G736" s="136" t="str">
        <f>DECOMPTE[[#This Row],[controle_1]]</f>
        <v>-</v>
      </c>
      <c r="H7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6" s="134">
        <f>IF(DECOMPTE[[#This Row],[controle_1]]="-",DECOMPTE[[#This Row],[Nb jours facturés au patient]]*Part_patient,0)</f>
        <v>0</v>
      </c>
      <c r="J7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6" s="119">
        <f>Décompte!$D$8</f>
        <v>43466</v>
      </c>
      <c r="L736" s="16">
        <f>Décompte!$B$12</f>
        <v>0</v>
      </c>
      <c r="M736" s="16">
        <f>Décompte!$B$18</f>
        <v>0</v>
      </c>
      <c r="N736" s="15" t="str">
        <f>Décompte!$E$11</f>
        <v>INF</v>
      </c>
    </row>
    <row r="737" spans="1:14" x14ac:dyDescent="0.2">
      <c r="A737" s="152"/>
      <c r="B737" s="153"/>
      <c r="C737" s="157"/>
      <c r="D737" s="157"/>
      <c r="E737" s="158"/>
      <c r="F737" s="159"/>
      <c r="G737" s="136" t="str">
        <f>DECOMPTE[[#This Row],[controle_1]]</f>
        <v>-</v>
      </c>
      <c r="H7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7" s="134">
        <f>IF(DECOMPTE[[#This Row],[controle_1]]="-",DECOMPTE[[#This Row],[Nb jours facturés au patient]]*Part_patient,0)</f>
        <v>0</v>
      </c>
      <c r="J7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7" s="119">
        <f>Décompte!$D$8</f>
        <v>43466</v>
      </c>
      <c r="L737" s="16">
        <f>Décompte!$B$12</f>
        <v>0</v>
      </c>
      <c r="M737" s="16">
        <f>Décompte!$B$18</f>
        <v>0</v>
      </c>
      <c r="N737" s="15" t="str">
        <f>Décompte!$E$11</f>
        <v>INF</v>
      </c>
    </row>
    <row r="738" spans="1:14" x14ac:dyDescent="0.2">
      <c r="A738" s="152"/>
      <c r="B738" s="153"/>
      <c r="C738" s="157"/>
      <c r="D738" s="157"/>
      <c r="E738" s="158"/>
      <c r="F738" s="159"/>
      <c r="G738" s="136" t="str">
        <f>DECOMPTE[[#This Row],[controle_1]]</f>
        <v>-</v>
      </c>
      <c r="H7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8" s="134">
        <f>IF(DECOMPTE[[#This Row],[controle_1]]="-",DECOMPTE[[#This Row],[Nb jours facturés au patient]]*Part_patient,0)</f>
        <v>0</v>
      </c>
      <c r="J7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8" s="119">
        <f>Décompte!$D$8</f>
        <v>43466</v>
      </c>
      <c r="L738" s="16">
        <f>Décompte!$B$12</f>
        <v>0</v>
      </c>
      <c r="M738" s="16">
        <f>Décompte!$B$18</f>
        <v>0</v>
      </c>
      <c r="N738" s="15" t="str">
        <f>Décompte!$E$11</f>
        <v>INF</v>
      </c>
    </row>
    <row r="739" spans="1:14" x14ac:dyDescent="0.2">
      <c r="A739" s="152"/>
      <c r="B739" s="153"/>
      <c r="C739" s="157"/>
      <c r="D739" s="157"/>
      <c r="E739" s="158"/>
      <c r="F739" s="159"/>
      <c r="G739" s="136" t="str">
        <f>DECOMPTE[[#This Row],[controle_1]]</f>
        <v>-</v>
      </c>
      <c r="H7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39" s="134">
        <f>IF(DECOMPTE[[#This Row],[controle_1]]="-",DECOMPTE[[#This Row],[Nb jours facturés au patient]]*Part_patient,0)</f>
        <v>0</v>
      </c>
      <c r="J7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39" s="119">
        <f>Décompte!$D$8</f>
        <v>43466</v>
      </c>
      <c r="L739" s="16">
        <f>Décompte!$B$12</f>
        <v>0</v>
      </c>
      <c r="M739" s="16">
        <f>Décompte!$B$18</f>
        <v>0</v>
      </c>
      <c r="N739" s="15" t="str">
        <f>Décompte!$E$11</f>
        <v>INF</v>
      </c>
    </row>
    <row r="740" spans="1:14" x14ac:dyDescent="0.2">
      <c r="A740" s="152"/>
      <c r="B740" s="153"/>
      <c r="C740" s="157"/>
      <c r="D740" s="157"/>
      <c r="E740" s="158"/>
      <c r="F740" s="159"/>
      <c r="G740" s="136" t="str">
        <f>DECOMPTE[[#This Row],[controle_1]]</f>
        <v>-</v>
      </c>
      <c r="H7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0" s="134">
        <f>IF(DECOMPTE[[#This Row],[controle_1]]="-",DECOMPTE[[#This Row],[Nb jours facturés au patient]]*Part_patient,0)</f>
        <v>0</v>
      </c>
      <c r="J7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0" s="119">
        <f>Décompte!$D$8</f>
        <v>43466</v>
      </c>
      <c r="L740" s="16">
        <f>Décompte!$B$12</f>
        <v>0</v>
      </c>
      <c r="M740" s="16">
        <f>Décompte!$B$18</f>
        <v>0</v>
      </c>
      <c r="N740" s="15" t="str">
        <f>Décompte!$E$11</f>
        <v>INF</v>
      </c>
    </row>
    <row r="741" spans="1:14" x14ac:dyDescent="0.2">
      <c r="A741" s="152"/>
      <c r="B741" s="153"/>
      <c r="C741" s="157"/>
      <c r="D741" s="157"/>
      <c r="E741" s="158"/>
      <c r="F741" s="159"/>
      <c r="G741" s="136" t="str">
        <f>DECOMPTE[[#This Row],[controle_1]]</f>
        <v>-</v>
      </c>
      <c r="H7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1" s="134">
        <f>IF(DECOMPTE[[#This Row],[controle_1]]="-",DECOMPTE[[#This Row],[Nb jours facturés au patient]]*Part_patient,0)</f>
        <v>0</v>
      </c>
      <c r="J7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1" s="119">
        <f>Décompte!$D$8</f>
        <v>43466</v>
      </c>
      <c r="L741" s="16">
        <f>Décompte!$B$12</f>
        <v>0</v>
      </c>
      <c r="M741" s="16">
        <f>Décompte!$B$18</f>
        <v>0</v>
      </c>
      <c r="N741" s="15" t="str">
        <f>Décompte!$E$11</f>
        <v>INF</v>
      </c>
    </row>
    <row r="742" spans="1:14" x14ac:dyDescent="0.2">
      <c r="A742" s="152"/>
      <c r="B742" s="153"/>
      <c r="C742" s="157"/>
      <c r="D742" s="157"/>
      <c r="E742" s="158"/>
      <c r="F742" s="159"/>
      <c r="G742" s="136" t="str">
        <f>DECOMPTE[[#This Row],[controle_1]]</f>
        <v>-</v>
      </c>
      <c r="H7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2" s="134">
        <f>IF(DECOMPTE[[#This Row],[controle_1]]="-",DECOMPTE[[#This Row],[Nb jours facturés au patient]]*Part_patient,0)</f>
        <v>0</v>
      </c>
      <c r="J7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2" s="119">
        <f>Décompte!$D$8</f>
        <v>43466</v>
      </c>
      <c r="L742" s="16">
        <f>Décompte!$B$12</f>
        <v>0</v>
      </c>
      <c r="M742" s="16">
        <f>Décompte!$B$18</f>
        <v>0</v>
      </c>
      <c r="N742" s="15" t="str">
        <f>Décompte!$E$11</f>
        <v>INF</v>
      </c>
    </row>
    <row r="743" spans="1:14" x14ac:dyDescent="0.2">
      <c r="A743" s="152"/>
      <c r="B743" s="153"/>
      <c r="C743" s="157"/>
      <c r="D743" s="157"/>
      <c r="E743" s="158"/>
      <c r="F743" s="159"/>
      <c r="G743" s="136" t="str">
        <f>DECOMPTE[[#This Row],[controle_1]]</f>
        <v>-</v>
      </c>
      <c r="H7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3" s="134">
        <f>IF(DECOMPTE[[#This Row],[controle_1]]="-",DECOMPTE[[#This Row],[Nb jours facturés au patient]]*Part_patient,0)</f>
        <v>0</v>
      </c>
      <c r="J7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3" s="119">
        <f>Décompte!$D$8</f>
        <v>43466</v>
      </c>
      <c r="L743" s="16">
        <f>Décompte!$B$12</f>
        <v>0</v>
      </c>
      <c r="M743" s="16">
        <f>Décompte!$B$18</f>
        <v>0</v>
      </c>
      <c r="N743" s="15" t="str">
        <f>Décompte!$E$11</f>
        <v>INF</v>
      </c>
    </row>
    <row r="744" spans="1:14" x14ac:dyDescent="0.2">
      <c r="A744" s="152"/>
      <c r="B744" s="153"/>
      <c r="C744" s="157"/>
      <c r="D744" s="157"/>
      <c r="E744" s="158"/>
      <c r="F744" s="159"/>
      <c r="G744" s="136" t="str">
        <f>DECOMPTE[[#This Row],[controle_1]]</f>
        <v>-</v>
      </c>
      <c r="H7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4" s="134">
        <f>IF(DECOMPTE[[#This Row],[controle_1]]="-",DECOMPTE[[#This Row],[Nb jours facturés au patient]]*Part_patient,0)</f>
        <v>0</v>
      </c>
      <c r="J7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4" s="119">
        <f>Décompte!$D$8</f>
        <v>43466</v>
      </c>
      <c r="L744" s="16">
        <f>Décompte!$B$12</f>
        <v>0</v>
      </c>
      <c r="M744" s="16">
        <f>Décompte!$B$18</f>
        <v>0</v>
      </c>
      <c r="N744" s="15" t="str">
        <f>Décompte!$E$11</f>
        <v>INF</v>
      </c>
    </row>
    <row r="745" spans="1:14" x14ac:dyDescent="0.2">
      <c r="A745" s="152"/>
      <c r="B745" s="153"/>
      <c r="C745" s="157"/>
      <c r="D745" s="157"/>
      <c r="E745" s="158"/>
      <c r="F745" s="159"/>
      <c r="G745" s="136" t="str">
        <f>DECOMPTE[[#This Row],[controle_1]]</f>
        <v>-</v>
      </c>
      <c r="H7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5" s="134">
        <f>IF(DECOMPTE[[#This Row],[controle_1]]="-",DECOMPTE[[#This Row],[Nb jours facturés au patient]]*Part_patient,0)</f>
        <v>0</v>
      </c>
      <c r="J7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5" s="119">
        <f>Décompte!$D$8</f>
        <v>43466</v>
      </c>
      <c r="L745" s="16">
        <f>Décompte!$B$12</f>
        <v>0</v>
      </c>
      <c r="M745" s="16">
        <f>Décompte!$B$18</f>
        <v>0</v>
      </c>
      <c r="N745" s="15" t="str">
        <f>Décompte!$E$11</f>
        <v>INF</v>
      </c>
    </row>
    <row r="746" spans="1:14" x14ac:dyDescent="0.2">
      <c r="A746" s="152"/>
      <c r="B746" s="153"/>
      <c r="C746" s="157"/>
      <c r="D746" s="157"/>
      <c r="E746" s="158"/>
      <c r="F746" s="159"/>
      <c r="G746" s="136" t="str">
        <f>DECOMPTE[[#This Row],[controle_1]]</f>
        <v>-</v>
      </c>
      <c r="H7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6" s="134">
        <f>IF(DECOMPTE[[#This Row],[controle_1]]="-",DECOMPTE[[#This Row],[Nb jours facturés au patient]]*Part_patient,0)</f>
        <v>0</v>
      </c>
      <c r="J7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6" s="119">
        <f>Décompte!$D$8</f>
        <v>43466</v>
      </c>
      <c r="L746" s="16">
        <f>Décompte!$B$12</f>
        <v>0</v>
      </c>
      <c r="M746" s="16">
        <f>Décompte!$B$18</f>
        <v>0</v>
      </c>
      <c r="N746" s="15" t="str">
        <f>Décompte!$E$11</f>
        <v>INF</v>
      </c>
    </row>
    <row r="747" spans="1:14" x14ac:dyDescent="0.2">
      <c r="A747" s="152"/>
      <c r="B747" s="153"/>
      <c r="C747" s="157"/>
      <c r="D747" s="157"/>
      <c r="E747" s="158"/>
      <c r="F747" s="159"/>
      <c r="G747" s="136" t="str">
        <f>DECOMPTE[[#This Row],[controle_1]]</f>
        <v>-</v>
      </c>
      <c r="H7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7" s="134">
        <f>IF(DECOMPTE[[#This Row],[controle_1]]="-",DECOMPTE[[#This Row],[Nb jours facturés au patient]]*Part_patient,0)</f>
        <v>0</v>
      </c>
      <c r="J7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7" s="119">
        <f>Décompte!$D$8</f>
        <v>43466</v>
      </c>
      <c r="L747" s="16">
        <f>Décompte!$B$12</f>
        <v>0</v>
      </c>
      <c r="M747" s="16">
        <f>Décompte!$B$18</f>
        <v>0</v>
      </c>
      <c r="N747" s="15" t="str">
        <f>Décompte!$E$11</f>
        <v>INF</v>
      </c>
    </row>
    <row r="748" spans="1:14" x14ac:dyDescent="0.2">
      <c r="A748" s="152"/>
      <c r="B748" s="153"/>
      <c r="C748" s="157"/>
      <c r="D748" s="157"/>
      <c r="E748" s="158"/>
      <c r="F748" s="159"/>
      <c r="G748" s="136" t="str">
        <f>DECOMPTE[[#This Row],[controle_1]]</f>
        <v>-</v>
      </c>
      <c r="H7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8" s="134">
        <f>IF(DECOMPTE[[#This Row],[controle_1]]="-",DECOMPTE[[#This Row],[Nb jours facturés au patient]]*Part_patient,0)</f>
        <v>0</v>
      </c>
      <c r="J7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8" s="119">
        <f>Décompte!$D$8</f>
        <v>43466</v>
      </c>
      <c r="L748" s="16">
        <f>Décompte!$B$12</f>
        <v>0</v>
      </c>
      <c r="M748" s="16">
        <f>Décompte!$B$18</f>
        <v>0</v>
      </c>
      <c r="N748" s="15" t="str">
        <f>Décompte!$E$11</f>
        <v>INF</v>
      </c>
    </row>
    <row r="749" spans="1:14" x14ac:dyDescent="0.2">
      <c r="A749" s="152"/>
      <c r="B749" s="153"/>
      <c r="C749" s="157"/>
      <c r="D749" s="157"/>
      <c r="E749" s="158"/>
      <c r="F749" s="159"/>
      <c r="G749" s="136" t="str">
        <f>DECOMPTE[[#This Row],[controle_1]]</f>
        <v>-</v>
      </c>
      <c r="H7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49" s="134">
        <f>IF(DECOMPTE[[#This Row],[controle_1]]="-",DECOMPTE[[#This Row],[Nb jours facturés au patient]]*Part_patient,0)</f>
        <v>0</v>
      </c>
      <c r="J7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49" s="119">
        <f>Décompte!$D$8</f>
        <v>43466</v>
      </c>
      <c r="L749" s="16">
        <f>Décompte!$B$12</f>
        <v>0</v>
      </c>
      <c r="M749" s="16">
        <f>Décompte!$B$18</f>
        <v>0</v>
      </c>
      <c r="N749" s="15" t="str">
        <f>Décompte!$E$11</f>
        <v>INF</v>
      </c>
    </row>
    <row r="750" spans="1:14" x14ac:dyDescent="0.2">
      <c r="A750" s="152"/>
      <c r="B750" s="153"/>
      <c r="C750" s="157"/>
      <c r="D750" s="157"/>
      <c r="E750" s="158"/>
      <c r="F750" s="159"/>
      <c r="G750" s="136" t="str">
        <f>DECOMPTE[[#This Row],[controle_1]]</f>
        <v>-</v>
      </c>
      <c r="H7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0" s="134">
        <f>IF(DECOMPTE[[#This Row],[controle_1]]="-",DECOMPTE[[#This Row],[Nb jours facturés au patient]]*Part_patient,0)</f>
        <v>0</v>
      </c>
      <c r="J7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0" s="119">
        <f>Décompte!$D$8</f>
        <v>43466</v>
      </c>
      <c r="L750" s="16">
        <f>Décompte!$B$12</f>
        <v>0</v>
      </c>
      <c r="M750" s="16">
        <f>Décompte!$B$18</f>
        <v>0</v>
      </c>
      <c r="N750" s="15" t="str">
        <f>Décompte!$E$11</f>
        <v>INF</v>
      </c>
    </row>
    <row r="751" spans="1:14" x14ac:dyDescent="0.2">
      <c r="A751" s="152"/>
      <c r="B751" s="153"/>
      <c r="C751" s="157"/>
      <c r="D751" s="157"/>
      <c r="E751" s="158"/>
      <c r="F751" s="159"/>
      <c r="G751" s="136" t="str">
        <f>DECOMPTE[[#This Row],[controle_1]]</f>
        <v>-</v>
      </c>
      <c r="H7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1" s="134">
        <f>IF(DECOMPTE[[#This Row],[controle_1]]="-",DECOMPTE[[#This Row],[Nb jours facturés au patient]]*Part_patient,0)</f>
        <v>0</v>
      </c>
      <c r="J7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1" s="119">
        <f>Décompte!$D$8</f>
        <v>43466</v>
      </c>
      <c r="L751" s="16">
        <f>Décompte!$B$12</f>
        <v>0</v>
      </c>
      <c r="M751" s="16">
        <f>Décompte!$B$18</f>
        <v>0</v>
      </c>
      <c r="N751" s="15" t="str">
        <f>Décompte!$E$11</f>
        <v>INF</v>
      </c>
    </row>
    <row r="752" spans="1:14" x14ac:dyDescent="0.2">
      <c r="A752" s="152"/>
      <c r="B752" s="153"/>
      <c r="C752" s="157"/>
      <c r="D752" s="157"/>
      <c r="E752" s="158"/>
      <c r="F752" s="159"/>
      <c r="G752" s="136" t="str">
        <f>DECOMPTE[[#This Row],[controle_1]]</f>
        <v>-</v>
      </c>
      <c r="H7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2" s="134">
        <f>IF(DECOMPTE[[#This Row],[controle_1]]="-",DECOMPTE[[#This Row],[Nb jours facturés au patient]]*Part_patient,0)</f>
        <v>0</v>
      </c>
      <c r="J7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2" s="119">
        <f>Décompte!$D$8</f>
        <v>43466</v>
      </c>
      <c r="L752" s="16">
        <f>Décompte!$B$12</f>
        <v>0</v>
      </c>
      <c r="M752" s="16">
        <f>Décompte!$B$18</f>
        <v>0</v>
      </c>
      <c r="N752" s="15" t="str">
        <f>Décompte!$E$11</f>
        <v>INF</v>
      </c>
    </row>
    <row r="753" spans="1:14" x14ac:dyDescent="0.2">
      <c r="A753" s="152"/>
      <c r="B753" s="153"/>
      <c r="C753" s="157"/>
      <c r="D753" s="157"/>
      <c r="E753" s="158"/>
      <c r="F753" s="159"/>
      <c r="G753" s="136" t="str">
        <f>DECOMPTE[[#This Row],[controle_1]]</f>
        <v>-</v>
      </c>
      <c r="H7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3" s="134">
        <f>IF(DECOMPTE[[#This Row],[controle_1]]="-",DECOMPTE[[#This Row],[Nb jours facturés au patient]]*Part_patient,0)</f>
        <v>0</v>
      </c>
      <c r="J7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3" s="119">
        <f>Décompte!$D$8</f>
        <v>43466</v>
      </c>
      <c r="L753" s="16">
        <f>Décompte!$B$12</f>
        <v>0</v>
      </c>
      <c r="M753" s="16">
        <f>Décompte!$B$18</f>
        <v>0</v>
      </c>
      <c r="N753" s="15" t="str">
        <f>Décompte!$E$11</f>
        <v>INF</v>
      </c>
    </row>
    <row r="754" spans="1:14" x14ac:dyDescent="0.2">
      <c r="A754" s="152"/>
      <c r="B754" s="153"/>
      <c r="C754" s="157"/>
      <c r="D754" s="157"/>
      <c r="E754" s="158"/>
      <c r="F754" s="159"/>
      <c r="G754" s="136" t="str">
        <f>DECOMPTE[[#This Row],[controle_1]]</f>
        <v>-</v>
      </c>
      <c r="H7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4" s="134">
        <f>IF(DECOMPTE[[#This Row],[controle_1]]="-",DECOMPTE[[#This Row],[Nb jours facturés au patient]]*Part_patient,0)</f>
        <v>0</v>
      </c>
      <c r="J7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4" s="119">
        <f>Décompte!$D$8</f>
        <v>43466</v>
      </c>
      <c r="L754" s="16">
        <f>Décompte!$B$12</f>
        <v>0</v>
      </c>
      <c r="M754" s="16">
        <f>Décompte!$B$18</f>
        <v>0</v>
      </c>
      <c r="N754" s="15" t="str">
        <f>Décompte!$E$11</f>
        <v>INF</v>
      </c>
    </row>
    <row r="755" spans="1:14" x14ac:dyDescent="0.2">
      <c r="A755" s="152"/>
      <c r="B755" s="153"/>
      <c r="C755" s="157"/>
      <c r="D755" s="157"/>
      <c r="E755" s="158"/>
      <c r="F755" s="159"/>
      <c r="G755" s="136" t="str">
        <f>DECOMPTE[[#This Row],[controle_1]]</f>
        <v>-</v>
      </c>
      <c r="H7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5" s="134">
        <f>IF(DECOMPTE[[#This Row],[controle_1]]="-",DECOMPTE[[#This Row],[Nb jours facturés au patient]]*Part_patient,0)</f>
        <v>0</v>
      </c>
      <c r="J7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5" s="119">
        <f>Décompte!$D$8</f>
        <v>43466</v>
      </c>
      <c r="L755" s="16">
        <f>Décompte!$B$12</f>
        <v>0</v>
      </c>
      <c r="M755" s="16">
        <f>Décompte!$B$18</f>
        <v>0</v>
      </c>
      <c r="N755" s="15" t="str">
        <f>Décompte!$E$11</f>
        <v>INF</v>
      </c>
    </row>
    <row r="756" spans="1:14" x14ac:dyDescent="0.2">
      <c r="A756" s="152"/>
      <c r="B756" s="153"/>
      <c r="C756" s="157"/>
      <c r="D756" s="157"/>
      <c r="E756" s="158"/>
      <c r="F756" s="159"/>
      <c r="G756" s="136" t="str">
        <f>DECOMPTE[[#This Row],[controle_1]]</f>
        <v>-</v>
      </c>
      <c r="H7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6" s="134">
        <f>IF(DECOMPTE[[#This Row],[controle_1]]="-",DECOMPTE[[#This Row],[Nb jours facturés au patient]]*Part_patient,0)</f>
        <v>0</v>
      </c>
      <c r="J7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6" s="119">
        <f>Décompte!$D$8</f>
        <v>43466</v>
      </c>
      <c r="L756" s="16">
        <f>Décompte!$B$12</f>
        <v>0</v>
      </c>
      <c r="M756" s="16">
        <f>Décompte!$B$18</f>
        <v>0</v>
      </c>
      <c r="N756" s="15" t="str">
        <f>Décompte!$E$11</f>
        <v>INF</v>
      </c>
    </row>
    <row r="757" spans="1:14" x14ac:dyDescent="0.2">
      <c r="A757" s="152"/>
      <c r="B757" s="153"/>
      <c r="C757" s="157"/>
      <c r="D757" s="157"/>
      <c r="E757" s="158"/>
      <c r="F757" s="159"/>
      <c r="G757" s="136" t="str">
        <f>DECOMPTE[[#This Row],[controle_1]]</f>
        <v>-</v>
      </c>
      <c r="H7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7" s="134">
        <f>IF(DECOMPTE[[#This Row],[controle_1]]="-",DECOMPTE[[#This Row],[Nb jours facturés au patient]]*Part_patient,0)</f>
        <v>0</v>
      </c>
      <c r="J7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7" s="119">
        <f>Décompte!$D$8</f>
        <v>43466</v>
      </c>
      <c r="L757" s="16">
        <f>Décompte!$B$12</f>
        <v>0</v>
      </c>
      <c r="M757" s="16">
        <f>Décompte!$B$18</f>
        <v>0</v>
      </c>
      <c r="N757" s="15" t="str">
        <f>Décompte!$E$11</f>
        <v>INF</v>
      </c>
    </row>
    <row r="758" spans="1:14" x14ac:dyDescent="0.2">
      <c r="A758" s="152"/>
      <c r="B758" s="153"/>
      <c r="C758" s="157"/>
      <c r="D758" s="157"/>
      <c r="E758" s="158"/>
      <c r="F758" s="159"/>
      <c r="G758" s="136" t="str">
        <f>DECOMPTE[[#This Row],[controle_1]]</f>
        <v>-</v>
      </c>
      <c r="H7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8" s="134">
        <f>IF(DECOMPTE[[#This Row],[controle_1]]="-",DECOMPTE[[#This Row],[Nb jours facturés au patient]]*Part_patient,0)</f>
        <v>0</v>
      </c>
      <c r="J7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8" s="119">
        <f>Décompte!$D$8</f>
        <v>43466</v>
      </c>
      <c r="L758" s="16">
        <f>Décompte!$B$12</f>
        <v>0</v>
      </c>
      <c r="M758" s="16">
        <f>Décompte!$B$18</f>
        <v>0</v>
      </c>
      <c r="N758" s="15" t="str">
        <f>Décompte!$E$11</f>
        <v>INF</v>
      </c>
    </row>
    <row r="759" spans="1:14" x14ac:dyDescent="0.2">
      <c r="A759" s="152"/>
      <c r="B759" s="153"/>
      <c r="C759" s="157"/>
      <c r="D759" s="157"/>
      <c r="E759" s="158"/>
      <c r="F759" s="159"/>
      <c r="G759" s="136" t="str">
        <f>DECOMPTE[[#This Row],[controle_1]]</f>
        <v>-</v>
      </c>
      <c r="H7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59" s="134">
        <f>IF(DECOMPTE[[#This Row],[controle_1]]="-",DECOMPTE[[#This Row],[Nb jours facturés au patient]]*Part_patient,0)</f>
        <v>0</v>
      </c>
      <c r="J7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59" s="119">
        <f>Décompte!$D$8</f>
        <v>43466</v>
      </c>
      <c r="L759" s="16">
        <f>Décompte!$B$12</f>
        <v>0</v>
      </c>
      <c r="M759" s="16">
        <f>Décompte!$B$18</f>
        <v>0</v>
      </c>
      <c r="N759" s="15" t="str">
        <f>Décompte!$E$11</f>
        <v>INF</v>
      </c>
    </row>
    <row r="760" spans="1:14" x14ac:dyDescent="0.2">
      <c r="A760" s="152"/>
      <c r="B760" s="153"/>
      <c r="C760" s="157"/>
      <c r="D760" s="157"/>
      <c r="E760" s="158"/>
      <c r="F760" s="159"/>
      <c r="G760" s="136" t="str">
        <f>DECOMPTE[[#This Row],[controle_1]]</f>
        <v>-</v>
      </c>
      <c r="H7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0" s="134">
        <f>IF(DECOMPTE[[#This Row],[controle_1]]="-",DECOMPTE[[#This Row],[Nb jours facturés au patient]]*Part_patient,0)</f>
        <v>0</v>
      </c>
      <c r="J7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0" s="119">
        <f>Décompte!$D$8</f>
        <v>43466</v>
      </c>
      <c r="L760" s="16">
        <f>Décompte!$B$12</f>
        <v>0</v>
      </c>
      <c r="M760" s="16">
        <f>Décompte!$B$18</f>
        <v>0</v>
      </c>
      <c r="N760" s="15" t="str">
        <f>Décompte!$E$11</f>
        <v>INF</v>
      </c>
    </row>
    <row r="761" spans="1:14" x14ac:dyDescent="0.2">
      <c r="A761" s="152"/>
      <c r="B761" s="153"/>
      <c r="C761" s="157"/>
      <c r="D761" s="157"/>
      <c r="E761" s="158"/>
      <c r="F761" s="159"/>
      <c r="G761" s="136" t="str">
        <f>DECOMPTE[[#This Row],[controle_1]]</f>
        <v>-</v>
      </c>
      <c r="H7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1" s="134">
        <f>IF(DECOMPTE[[#This Row],[controle_1]]="-",DECOMPTE[[#This Row],[Nb jours facturés au patient]]*Part_patient,0)</f>
        <v>0</v>
      </c>
      <c r="J7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1" s="119">
        <f>Décompte!$D$8</f>
        <v>43466</v>
      </c>
      <c r="L761" s="16">
        <f>Décompte!$B$12</f>
        <v>0</v>
      </c>
      <c r="M761" s="16">
        <f>Décompte!$B$18</f>
        <v>0</v>
      </c>
      <c r="N761" s="15" t="str">
        <f>Décompte!$E$11</f>
        <v>INF</v>
      </c>
    </row>
    <row r="762" spans="1:14" x14ac:dyDescent="0.2">
      <c r="A762" s="152"/>
      <c r="B762" s="153"/>
      <c r="C762" s="157"/>
      <c r="D762" s="157"/>
      <c r="E762" s="158"/>
      <c r="F762" s="159"/>
      <c r="G762" s="136" t="str">
        <f>DECOMPTE[[#This Row],[controle_1]]</f>
        <v>-</v>
      </c>
      <c r="H7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2" s="134">
        <f>IF(DECOMPTE[[#This Row],[controle_1]]="-",DECOMPTE[[#This Row],[Nb jours facturés au patient]]*Part_patient,0)</f>
        <v>0</v>
      </c>
      <c r="J7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2" s="119">
        <f>Décompte!$D$8</f>
        <v>43466</v>
      </c>
      <c r="L762" s="16">
        <f>Décompte!$B$12</f>
        <v>0</v>
      </c>
      <c r="M762" s="16">
        <f>Décompte!$B$18</f>
        <v>0</v>
      </c>
      <c r="N762" s="15" t="str">
        <f>Décompte!$E$11</f>
        <v>INF</v>
      </c>
    </row>
    <row r="763" spans="1:14" x14ac:dyDescent="0.2">
      <c r="A763" s="152"/>
      <c r="B763" s="153"/>
      <c r="C763" s="157"/>
      <c r="D763" s="157"/>
      <c r="E763" s="158"/>
      <c r="F763" s="159"/>
      <c r="G763" s="136" t="str">
        <f>DECOMPTE[[#This Row],[controle_1]]</f>
        <v>-</v>
      </c>
      <c r="H7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3" s="134">
        <f>IF(DECOMPTE[[#This Row],[controle_1]]="-",DECOMPTE[[#This Row],[Nb jours facturés au patient]]*Part_patient,0)</f>
        <v>0</v>
      </c>
      <c r="J7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3" s="119">
        <f>Décompte!$D$8</f>
        <v>43466</v>
      </c>
      <c r="L763" s="16">
        <f>Décompte!$B$12</f>
        <v>0</v>
      </c>
      <c r="M763" s="16">
        <f>Décompte!$B$18</f>
        <v>0</v>
      </c>
      <c r="N763" s="15" t="str">
        <f>Décompte!$E$11</f>
        <v>INF</v>
      </c>
    </row>
    <row r="764" spans="1:14" x14ac:dyDescent="0.2">
      <c r="A764" s="152"/>
      <c r="B764" s="153"/>
      <c r="C764" s="157"/>
      <c r="D764" s="157"/>
      <c r="E764" s="158"/>
      <c r="F764" s="159"/>
      <c r="G764" s="136" t="str">
        <f>DECOMPTE[[#This Row],[controle_1]]</f>
        <v>-</v>
      </c>
      <c r="H7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4" s="134">
        <f>IF(DECOMPTE[[#This Row],[controle_1]]="-",DECOMPTE[[#This Row],[Nb jours facturés au patient]]*Part_patient,0)</f>
        <v>0</v>
      </c>
      <c r="J7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4" s="119">
        <f>Décompte!$D$8</f>
        <v>43466</v>
      </c>
      <c r="L764" s="16">
        <f>Décompte!$B$12</f>
        <v>0</v>
      </c>
      <c r="M764" s="16">
        <f>Décompte!$B$18</f>
        <v>0</v>
      </c>
      <c r="N764" s="15" t="str">
        <f>Décompte!$E$11</f>
        <v>INF</v>
      </c>
    </row>
    <row r="765" spans="1:14" x14ac:dyDescent="0.2">
      <c r="A765" s="152"/>
      <c r="B765" s="153"/>
      <c r="C765" s="157"/>
      <c r="D765" s="157"/>
      <c r="E765" s="158"/>
      <c r="F765" s="159"/>
      <c r="G765" s="136" t="str">
        <f>DECOMPTE[[#This Row],[controle_1]]</f>
        <v>-</v>
      </c>
      <c r="H7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5" s="134">
        <f>IF(DECOMPTE[[#This Row],[controle_1]]="-",DECOMPTE[[#This Row],[Nb jours facturés au patient]]*Part_patient,0)</f>
        <v>0</v>
      </c>
      <c r="J7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5" s="119">
        <f>Décompte!$D$8</f>
        <v>43466</v>
      </c>
      <c r="L765" s="16">
        <f>Décompte!$B$12</f>
        <v>0</v>
      </c>
      <c r="M765" s="16">
        <f>Décompte!$B$18</f>
        <v>0</v>
      </c>
      <c r="N765" s="15" t="str">
        <f>Décompte!$E$11</f>
        <v>INF</v>
      </c>
    </row>
    <row r="766" spans="1:14" x14ac:dyDescent="0.2">
      <c r="A766" s="152"/>
      <c r="B766" s="153"/>
      <c r="C766" s="157"/>
      <c r="D766" s="157"/>
      <c r="E766" s="158"/>
      <c r="F766" s="159"/>
      <c r="G766" s="136" t="str">
        <f>DECOMPTE[[#This Row],[controle_1]]</f>
        <v>-</v>
      </c>
      <c r="H7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6" s="134">
        <f>IF(DECOMPTE[[#This Row],[controle_1]]="-",DECOMPTE[[#This Row],[Nb jours facturés au patient]]*Part_patient,0)</f>
        <v>0</v>
      </c>
      <c r="J7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6" s="119">
        <f>Décompte!$D$8</f>
        <v>43466</v>
      </c>
      <c r="L766" s="16">
        <f>Décompte!$B$12</f>
        <v>0</v>
      </c>
      <c r="M766" s="16">
        <f>Décompte!$B$18</f>
        <v>0</v>
      </c>
      <c r="N766" s="15" t="str">
        <f>Décompte!$E$11</f>
        <v>INF</v>
      </c>
    </row>
    <row r="767" spans="1:14" x14ac:dyDescent="0.2">
      <c r="A767" s="152"/>
      <c r="B767" s="153"/>
      <c r="C767" s="157"/>
      <c r="D767" s="157"/>
      <c r="E767" s="158"/>
      <c r="F767" s="159"/>
      <c r="G767" s="136" t="str">
        <f>DECOMPTE[[#This Row],[controle_1]]</f>
        <v>-</v>
      </c>
      <c r="H7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7" s="134">
        <f>IF(DECOMPTE[[#This Row],[controle_1]]="-",DECOMPTE[[#This Row],[Nb jours facturés au patient]]*Part_patient,0)</f>
        <v>0</v>
      </c>
      <c r="J7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7" s="119">
        <f>Décompte!$D$8</f>
        <v>43466</v>
      </c>
      <c r="L767" s="16">
        <f>Décompte!$B$12</f>
        <v>0</v>
      </c>
      <c r="M767" s="16">
        <f>Décompte!$B$18</f>
        <v>0</v>
      </c>
      <c r="N767" s="15" t="str">
        <f>Décompte!$E$11</f>
        <v>INF</v>
      </c>
    </row>
    <row r="768" spans="1:14" x14ac:dyDescent="0.2">
      <c r="A768" s="152"/>
      <c r="B768" s="153"/>
      <c r="C768" s="157"/>
      <c r="D768" s="157"/>
      <c r="E768" s="158"/>
      <c r="F768" s="159"/>
      <c r="G768" s="136" t="str">
        <f>DECOMPTE[[#This Row],[controle_1]]</f>
        <v>-</v>
      </c>
      <c r="H7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8" s="134">
        <f>IF(DECOMPTE[[#This Row],[controle_1]]="-",DECOMPTE[[#This Row],[Nb jours facturés au patient]]*Part_patient,0)</f>
        <v>0</v>
      </c>
      <c r="J7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8" s="119">
        <f>Décompte!$D$8</f>
        <v>43466</v>
      </c>
      <c r="L768" s="16">
        <f>Décompte!$B$12</f>
        <v>0</v>
      </c>
      <c r="M768" s="16">
        <f>Décompte!$B$18</f>
        <v>0</v>
      </c>
      <c r="N768" s="15" t="str">
        <f>Décompte!$E$11</f>
        <v>INF</v>
      </c>
    </row>
    <row r="769" spans="1:14" x14ac:dyDescent="0.2">
      <c r="A769" s="152"/>
      <c r="B769" s="153"/>
      <c r="C769" s="157"/>
      <c r="D769" s="157"/>
      <c r="E769" s="158"/>
      <c r="F769" s="159"/>
      <c r="G769" s="136" t="str">
        <f>DECOMPTE[[#This Row],[controle_1]]</f>
        <v>-</v>
      </c>
      <c r="H7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69" s="134">
        <f>IF(DECOMPTE[[#This Row],[controle_1]]="-",DECOMPTE[[#This Row],[Nb jours facturés au patient]]*Part_patient,0)</f>
        <v>0</v>
      </c>
      <c r="J7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69" s="119">
        <f>Décompte!$D$8</f>
        <v>43466</v>
      </c>
      <c r="L769" s="16">
        <f>Décompte!$B$12</f>
        <v>0</v>
      </c>
      <c r="M769" s="16">
        <f>Décompte!$B$18</f>
        <v>0</v>
      </c>
      <c r="N769" s="15" t="str">
        <f>Décompte!$E$11</f>
        <v>INF</v>
      </c>
    </row>
    <row r="770" spans="1:14" x14ac:dyDescent="0.2">
      <c r="A770" s="152"/>
      <c r="B770" s="153"/>
      <c r="C770" s="157"/>
      <c r="D770" s="157"/>
      <c r="E770" s="158"/>
      <c r="F770" s="159"/>
      <c r="G770" s="136" t="str">
        <f>DECOMPTE[[#This Row],[controle_1]]</f>
        <v>-</v>
      </c>
      <c r="H7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0" s="134">
        <f>IF(DECOMPTE[[#This Row],[controle_1]]="-",DECOMPTE[[#This Row],[Nb jours facturés au patient]]*Part_patient,0)</f>
        <v>0</v>
      </c>
      <c r="J7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0" s="119">
        <f>Décompte!$D$8</f>
        <v>43466</v>
      </c>
      <c r="L770" s="16">
        <f>Décompte!$B$12</f>
        <v>0</v>
      </c>
      <c r="M770" s="16">
        <f>Décompte!$B$18</f>
        <v>0</v>
      </c>
      <c r="N770" s="15" t="str">
        <f>Décompte!$E$11</f>
        <v>INF</v>
      </c>
    </row>
    <row r="771" spans="1:14" x14ac:dyDescent="0.2">
      <c r="A771" s="152"/>
      <c r="B771" s="153"/>
      <c r="C771" s="157"/>
      <c r="D771" s="157"/>
      <c r="E771" s="158"/>
      <c r="F771" s="159"/>
      <c r="G771" s="136" t="str">
        <f>DECOMPTE[[#This Row],[controle_1]]</f>
        <v>-</v>
      </c>
      <c r="H7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1" s="134">
        <f>IF(DECOMPTE[[#This Row],[controle_1]]="-",DECOMPTE[[#This Row],[Nb jours facturés au patient]]*Part_patient,0)</f>
        <v>0</v>
      </c>
      <c r="J7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1" s="119">
        <f>Décompte!$D$8</f>
        <v>43466</v>
      </c>
      <c r="L771" s="16">
        <f>Décompte!$B$12</f>
        <v>0</v>
      </c>
      <c r="M771" s="16">
        <f>Décompte!$B$18</f>
        <v>0</v>
      </c>
      <c r="N771" s="15" t="str">
        <f>Décompte!$E$11</f>
        <v>INF</v>
      </c>
    </row>
    <row r="772" spans="1:14" x14ac:dyDescent="0.2">
      <c r="A772" s="152"/>
      <c r="B772" s="153"/>
      <c r="C772" s="157"/>
      <c r="D772" s="157"/>
      <c r="E772" s="158"/>
      <c r="F772" s="159"/>
      <c r="G772" s="136" t="str">
        <f>DECOMPTE[[#This Row],[controle_1]]</f>
        <v>-</v>
      </c>
      <c r="H7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2" s="134">
        <f>IF(DECOMPTE[[#This Row],[controle_1]]="-",DECOMPTE[[#This Row],[Nb jours facturés au patient]]*Part_patient,0)</f>
        <v>0</v>
      </c>
      <c r="J7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2" s="119">
        <f>Décompte!$D$8</f>
        <v>43466</v>
      </c>
      <c r="L772" s="16">
        <f>Décompte!$B$12</f>
        <v>0</v>
      </c>
      <c r="M772" s="16">
        <f>Décompte!$B$18</f>
        <v>0</v>
      </c>
      <c r="N772" s="15" t="str">
        <f>Décompte!$E$11</f>
        <v>INF</v>
      </c>
    </row>
    <row r="773" spans="1:14" x14ac:dyDescent="0.2">
      <c r="A773" s="152"/>
      <c r="B773" s="153"/>
      <c r="C773" s="157"/>
      <c r="D773" s="157"/>
      <c r="E773" s="158"/>
      <c r="F773" s="159"/>
      <c r="G773" s="136" t="str">
        <f>DECOMPTE[[#This Row],[controle_1]]</f>
        <v>-</v>
      </c>
      <c r="H7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3" s="134">
        <f>IF(DECOMPTE[[#This Row],[controle_1]]="-",DECOMPTE[[#This Row],[Nb jours facturés au patient]]*Part_patient,0)</f>
        <v>0</v>
      </c>
      <c r="J7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3" s="119">
        <f>Décompte!$D$8</f>
        <v>43466</v>
      </c>
      <c r="L773" s="16">
        <f>Décompte!$B$12</f>
        <v>0</v>
      </c>
      <c r="M773" s="16">
        <f>Décompte!$B$18</f>
        <v>0</v>
      </c>
      <c r="N773" s="15" t="str">
        <f>Décompte!$E$11</f>
        <v>INF</v>
      </c>
    </row>
    <row r="774" spans="1:14" x14ac:dyDescent="0.2">
      <c r="A774" s="152"/>
      <c r="B774" s="153"/>
      <c r="C774" s="157"/>
      <c r="D774" s="157"/>
      <c r="E774" s="158"/>
      <c r="F774" s="159"/>
      <c r="G774" s="136" t="str">
        <f>DECOMPTE[[#This Row],[controle_1]]</f>
        <v>-</v>
      </c>
      <c r="H7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4" s="134">
        <f>IF(DECOMPTE[[#This Row],[controle_1]]="-",DECOMPTE[[#This Row],[Nb jours facturés au patient]]*Part_patient,0)</f>
        <v>0</v>
      </c>
      <c r="J7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4" s="119">
        <f>Décompte!$D$8</f>
        <v>43466</v>
      </c>
      <c r="L774" s="16">
        <f>Décompte!$B$12</f>
        <v>0</v>
      </c>
      <c r="M774" s="16">
        <f>Décompte!$B$18</f>
        <v>0</v>
      </c>
      <c r="N774" s="15" t="str">
        <f>Décompte!$E$11</f>
        <v>INF</v>
      </c>
    </row>
    <row r="775" spans="1:14" x14ac:dyDescent="0.2">
      <c r="A775" s="152"/>
      <c r="B775" s="153"/>
      <c r="C775" s="157"/>
      <c r="D775" s="157"/>
      <c r="E775" s="158"/>
      <c r="F775" s="159"/>
      <c r="G775" s="136" t="str">
        <f>DECOMPTE[[#This Row],[controle_1]]</f>
        <v>-</v>
      </c>
      <c r="H7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5" s="134">
        <f>IF(DECOMPTE[[#This Row],[controle_1]]="-",DECOMPTE[[#This Row],[Nb jours facturés au patient]]*Part_patient,0)</f>
        <v>0</v>
      </c>
      <c r="J7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5" s="119">
        <f>Décompte!$D$8</f>
        <v>43466</v>
      </c>
      <c r="L775" s="16">
        <f>Décompte!$B$12</f>
        <v>0</v>
      </c>
      <c r="M775" s="16">
        <f>Décompte!$B$18</f>
        <v>0</v>
      </c>
      <c r="N775" s="15" t="str">
        <f>Décompte!$E$11</f>
        <v>INF</v>
      </c>
    </row>
    <row r="776" spans="1:14" x14ac:dyDescent="0.2">
      <c r="A776" s="152"/>
      <c r="B776" s="153"/>
      <c r="C776" s="157"/>
      <c r="D776" s="157"/>
      <c r="E776" s="158"/>
      <c r="F776" s="159"/>
      <c r="G776" s="136" t="str">
        <f>DECOMPTE[[#This Row],[controle_1]]</f>
        <v>-</v>
      </c>
      <c r="H7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6" s="134">
        <f>IF(DECOMPTE[[#This Row],[controle_1]]="-",DECOMPTE[[#This Row],[Nb jours facturés au patient]]*Part_patient,0)</f>
        <v>0</v>
      </c>
      <c r="J7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6" s="119">
        <f>Décompte!$D$8</f>
        <v>43466</v>
      </c>
      <c r="L776" s="16">
        <f>Décompte!$B$12</f>
        <v>0</v>
      </c>
      <c r="M776" s="16">
        <f>Décompte!$B$18</f>
        <v>0</v>
      </c>
      <c r="N776" s="15" t="str">
        <f>Décompte!$E$11</f>
        <v>INF</v>
      </c>
    </row>
    <row r="777" spans="1:14" x14ac:dyDescent="0.2">
      <c r="A777" s="152"/>
      <c r="B777" s="153"/>
      <c r="C777" s="157"/>
      <c r="D777" s="157"/>
      <c r="E777" s="158"/>
      <c r="F777" s="159"/>
      <c r="G777" s="136" t="str">
        <f>DECOMPTE[[#This Row],[controle_1]]</f>
        <v>-</v>
      </c>
      <c r="H7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7" s="134">
        <f>IF(DECOMPTE[[#This Row],[controle_1]]="-",DECOMPTE[[#This Row],[Nb jours facturés au patient]]*Part_patient,0)</f>
        <v>0</v>
      </c>
      <c r="J7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7" s="119">
        <f>Décompte!$D$8</f>
        <v>43466</v>
      </c>
      <c r="L777" s="16">
        <f>Décompte!$B$12</f>
        <v>0</v>
      </c>
      <c r="M777" s="16">
        <f>Décompte!$B$18</f>
        <v>0</v>
      </c>
      <c r="N777" s="15" t="str">
        <f>Décompte!$E$11</f>
        <v>INF</v>
      </c>
    </row>
    <row r="778" spans="1:14" x14ac:dyDescent="0.2">
      <c r="A778" s="152"/>
      <c r="B778" s="153"/>
      <c r="C778" s="157"/>
      <c r="D778" s="157"/>
      <c r="E778" s="158"/>
      <c r="F778" s="159"/>
      <c r="G778" s="136" t="str">
        <f>DECOMPTE[[#This Row],[controle_1]]</f>
        <v>-</v>
      </c>
      <c r="H7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8" s="134">
        <f>IF(DECOMPTE[[#This Row],[controle_1]]="-",DECOMPTE[[#This Row],[Nb jours facturés au patient]]*Part_patient,0)</f>
        <v>0</v>
      </c>
      <c r="J7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8" s="119">
        <f>Décompte!$D$8</f>
        <v>43466</v>
      </c>
      <c r="L778" s="16">
        <f>Décompte!$B$12</f>
        <v>0</v>
      </c>
      <c r="M778" s="16">
        <f>Décompte!$B$18</f>
        <v>0</v>
      </c>
      <c r="N778" s="15" t="str">
        <f>Décompte!$E$11</f>
        <v>INF</v>
      </c>
    </row>
    <row r="779" spans="1:14" x14ac:dyDescent="0.2">
      <c r="A779" s="152"/>
      <c r="B779" s="153"/>
      <c r="C779" s="157"/>
      <c r="D779" s="157"/>
      <c r="E779" s="158"/>
      <c r="F779" s="159"/>
      <c r="G779" s="136" t="str">
        <f>DECOMPTE[[#This Row],[controle_1]]</f>
        <v>-</v>
      </c>
      <c r="H7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79" s="134">
        <f>IF(DECOMPTE[[#This Row],[controle_1]]="-",DECOMPTE[[#This Row],[Nb jours facturés au patient]]*Part_patient,0)</f>
        <v>0</v>
      </c>
      <c r="J7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79" s="119">
        <f>Décompte!$D$8</f>
        <v>43466</v>
      </c>
      <c r="L779" s="16">
        <f>Décompte!$B$12</f>
        <v>0</v>
      </c>
      <c r="M779" s="16">
        <f>Décompte!$B$18</f>
        <v>0</v>
      </c>
      <c r="N779" s="15" t="str">
        <f>Décompte!$E$11</f>
        <v>INF</v>
      </c>
    </row>
    <row r="780" spans="1:14" x14ac:dyDescent="0.2">
      <c r="A780" s="152"/>
      <c r="B780" s="153"/>
      <c r="C780" s="157"/>
      <c r="D780" s="157"/>
      <c r="E780" s="158"/>
      <c r="F780" s="159"/>
      <c r="G780" s="136" t="str">
        <f>DECOMPTE[[#This Row],[controle_1]]</f>
        <v>-</v>
      </c>
      <c r="H7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0" s="134">
        <f>IF(DECOMPTE[[#This Row],[controle_1]]="-",DECOMPTE[[#This Row],[Nb jours facturés au patient]]*Part_patient,0)</f>
        <v>0</v>
      </c>
      <c r="J7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0" s="119">
        <f>Décompte!$D$8</f>
        <v>43466</v>
      </c>
      <c r="L780" s="16">
        <f>Décompte!$B$12</f>
        <v>0</v>
      </c>
      <c r="M780" s="16">
        <f>Décompte!$B$18</f>
        <v>0</v>
      </c>
      <c r="N780" s="15" t="str">
        <f>Décompte!$E$11</f>
        <v>INF</v>
      </c>
    </row>
    <row r="781" spans="1:14" x14ac:dyDescent="0.2">
      <c r="A781" s="152"/>
      <c r="B781" s="153"/>
      <c r="C781" s="157"/>
      <c r="D781" s="157"/>
      <c r="E781" s="158"/>
      <c r="F781" s="159"/>
      <c r="G781" s="136" t="str">
        <f>DECOMPTE[[#This Row],[controle_1]]</f>
        <v>-</v>
      </c>
      <c r="H7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1" s="134">
        <f>IF(DECOMPTE[[#This Row],[controle_1]]="-",DECOMPTE[[#This Row],[Nb jours facturés au patient]]*Part_patient,0)</f>
        <v>0</v>
      </c>
      <c r="J7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1" s="119">
        <f>Décompte!$D$8</f>
        <v>43466</v>
      </c>
      <c r="L781" s="16">
        <f>Décompte!$B$12</f>
        <v>0</v>
      </c>
      <c r="M781" s="16">
        <f>Décompte!$B$18</f>
        <v>0</v>
      </c>
      <c r="N781" s="15" t="str">
        <f>Décompte!$E$11</f>
        <v>INF</v>
      </c>
    </row>
    <row r="782" spans="1:14" x14ac:dyDescent="0.2">
      <c r="A782" s="152"/>
      <c r="B782" s="153"/>
      <c r="C782" s="157"/>
      <c r="D782" s="157"/>
      <c r="E782" s="158"/>
      <c r="F782" s="159"/>
      <c r="G782" s="136" t="str">
        <f>DECOMPTE[[#This Row],[controle_1]]</f>
        <v>-</v>
      </c>
      <c r="H7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2" s="134">
        <f>IF(DECOMPTE[[#This Row],[controle_1]]="-",DECOMPTE[[#This Row],[Nb jours facturés au patient]]*Part_patient,0)</f>
        <v>0</v>
      </c>
      <c r="J7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2" s="119">
        <f>Décompte!$D$8</f>
        <v>43466</v>
      </c>
      <c r="L782" s="16">
        <f>Décompte!$B$12</f>
        <v>0</v>
      </c>
      <c r="M782" s="16">
        <f>Décompte!$B$18</f>
        <v>0</v>
      </c>
      <c r="N782" s="15" t="str">
        <f>Décompte!$E$11</f>
        <v>INF</v>
      </c>
    </row>
    <row r="783" spans="1:14" x14ac:dyDescent="0.2">
      <c r="A783" s="152"/>
      <c r="B783" s="153"/>
      <c r="C783" s="157"/>
      <c r="D783" s="157"/>
      <c r="E783" s="158"/>
      <c r="F783" s="159"/>
      <c r="G783" s="136" t="str">
        <f>DECOMPTE[[#This Row],[controle_1]]</f>
        <v>-</v>
      </c>
      <c r="H7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3" s="134">
        <f>IF(DECOMPTE[[#This Row],[controle_1]]="-",DECOMPTE[[#This Row],[Nb jours facturés au patient]]*Part_patient,0)</f>
        <v>0</v>
      </c>
      <c r="J7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3" s="119">
        <f>Décompte!$D$8</f>
        <v>43466</v>
      </c>
      <c r="L783" s="16">
        <f>Décompte!$B$12</f>
        <v>0</v>
      </c>
      <c r="M783" s="16">
        <f>Décompte!$B$18</f>
        <v>0</v>
      </c>
      <c r="N783" s="15" t="str">
        <f>Décompte!$E$11</f>
        <v>INF</v>
      </c>
    </row>
    <row r="784" spans="1:14" x14ac:dyDescent="0.2">
      <c r="A784" s="152"/>
      <c r="B784" s="153"/>
      <c r="C784" s="157"/>
      <c r="D784" s="157"/>
      <c r="E784" s="158"/>
      <c r="F784" s="159"/>
      <c r="G784" s="136" t="str">
        <f>DECOMPTE[[#This Row],[controle_1]]</f>
        <v>-</v>
      </c>
      <c r="H7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4" s="134">
        <f>IF(DECOMPTE[[#This Row],[controle_1]]="-",DECOMPTE[[#This Row],[Nb jours facturés au patient]]*Part_patient,0)</f>
        <v>0</v>
      </c>
      <c r="J7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4" s="119">
        <f>Décompte!$D$8</f>
        <v>43466</v>
      </c>
      <c r="L784" s="16">
        <f>Décompte!$B$12</f>
        <v>0</v>
      </c>
      <c r="M784" s="16">
        <f>Décompte!$B$18</f>
        <v>0</v>
      </c>
      <c r="N784" s="15" t="str">
        <f>Décompte!$E$11</f>
        <v>INF</v>
      </c>
    </row>
    <row r="785" spans="1:14" x14ac:dyDescent="0.2">
      <c r="A785" s="152"/>
      <c r="B785" s="153"/>
      <c r="C785" s="157"/>
      <c r="D785" s="157"/>
      <c r="E785" s="158"/>
      <c r="F785" s="159"/>
      <c r="G785" s="136" t="str">
        <f>DECOMPTE[[#This Row],[controle_1]]</f>
        <v>-</v>
      </c>
      <c r="H7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5" s="134">
        <f>IF(DECOMPTE[[#This Row],[controle_1]]="-",DECOMPTE[[#This Row],[Nb jours facturés au patient]]*Part_patient,0)</f>
        <v>0</v>
      </c>
      <c r="J7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5" s="119">
        <f>Décompte!$D$8</f>
        <v>43466</v>
      </c>
      <c r="L785" s="16">
        <f>Décompte!$B$12</f>
        <v>0</v>
      </c>
      <c r="M785" s="16">
        <f>Décompte!$B$18</f>
        <v>0</v>
      </c>
      <c r="N785" s="15" t="str">
        <f>Décompte!$E$11</f>
        <v>INF</v>
      </c>
    </row>
    <row r="786" spans="1:14" x14ac:dyDescent="0.2">
      <c r="A786" s="152"/>
      <c r="B786" s="153"/>
      <c r="C786" s="157"/>
      <c r="D786" s="157"/>
      <c r="E786" s="158"/>
      <c r="F786" s="159"/>
      <c r="G786" s="136" t="str">
        <f>DECOMPTE[[#This Row],[controle_1]]</f>
        <v>-</v>
      </c>
      <c r="H7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6" s="134">
        <f>IF(DECOMPTE[[#This Row],[controle_1]]="-",DECOMPTE[[#This Row],[Nb jours facturés au patient]]*Part_patient,0)</f>
        <v>0</v>
      </c>
      <c r="J7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6" s="119">
        <f>Décompte!$D$8</f>
        <v>43466</v>
      </c>
      <c r="L786" s="16">
        <f>Décompte!$B$12</f>
        <v>0</v>
      </c>
      <c r="M786" s="16">
        <f>Décompte!$B$18</f>
        <v>0</v>
      </c>
      <c r="N786" s="15" t="str">
        <f>Décompte!$E$11</f>
        <v>INF</v>
      </c>
    </row>
    <row r="787" spans="1:14" x14ac:dyDescent="0.2">
      <c r="A787" s="152"/>
      <c r="B787" s="153"/>
      <c r="C787" s="157"/>
      <c r="D787" s="157"/>
      <c r="E787" s="158"/>
      <c r="F787" s="159"/>
      <c r="G787" s="136" t="str">
        <f>DECOMPTE[[#This Row],[controle_1]]</f>
        <v>-</v>
      </c>
      <c r="H7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7" s="134">
        <f>IF(DECOMPTE[[#This Row],[controle_1]]="-",DECOMPTE[[#This Row],[Nb jours facturés au patient]]*Part_patient,0)</f>
        <v>0</v>
      </c>
      <c r="J7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7" s="119">
        <f>Décompte!$D$8</f>
        <v>43466</v>
      </c>
      <c r="L787" s="16">
        <f>Décompte!$B$12</f>
        <v>0</v>
      </c>
      <c r="M787" s="16">
        <f>Décompte!$B$18</f>
        <v>0</v>
      </c>
      <c r="N787" s="15" t="str">
        <f>Décompte!$E$11</f>
        <v>INF</v>
      </c>
    </row>
    <row r="788" spans="1:14" x14ac:dyDescent="0.2">
      <c r="A788" s="152"/>
      <c r="B788" s="153"/>
      <c r="C788" s="157"/>
      <c r="D788" s="157"/>
      <c r="E788" s="158"/>
      <c r="F788" s="159"/>
      <c r="G788" s="136" t="str">
        <f>DECOMPTE[[#This Row],[controle_1]]</f>
        <v>-</v>
      </c>
      <c r="H7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8" s="134">
        <f>IF(DECOMPTE[[#This Row],[controle_1]]="-",DECOMPTE[[#This Row],[Nb jours facturés au patient]]*Part_patient,0)</f>
        <v>0</v>
      </c>
      <c r="J7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8" s="119">
        <f>Décompte!$D$8</f>
        <v>43466</v>
      </c>
      <c r="L788" s="16">
        <f>Décompte!$B$12</f>
        <v>0</v>
      </c>
      <c r="M788" s="16">
        <f>Décompte!$B$18</f>
        <v>0</v>
      </c>
      <c r="N788" s="15" t="str">
        <f>Décompte!$E$11</f>
        <v>INF</v>
      </c>
    </row>
    <row r="789" spans="1:14" x14ac:dyDescent="0.2">
      <c r="A789" s="152"/>
      <c r="B789" s="153"/>
      <c r="C789" s="157"/>
      <c r="D789" s="157"/>
      <c r="E789" s="158"/>
      <c r="F789" s="159"/>
      <c r="G789" s="136" t="str">
        <f>DECOMPTE[[#This Row],[controle_1]]</f>
        <v>-</v>
      </c>
      <c r="H7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89" s="134">
        <f>IF(DECOMPTE[[#This Row],[controle_1]]="-",DECOMPTE[[#This Row],[Nb jours facturés au patient]]*Part_patient,0)</f>
        <v>0</v>
      </c>
      <c r="J7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89" s="119">
        <f>Décompte!$D$8</f>
        <v>43466</v>
      </c>
      <c r="L789" s="16">
        <f>Décompte!$B$12</f>
        <v>0</v>
      </c>
      <c r="M789" s="16">
        <f>Décompte!$B$18</f>
        <v>0</v>
      </c>
      <c r="N789" s="15" t="str">
        <f>Décompte!$E$11</f>
        <v>INF</v>
      </c>
    </row>
    <row r="790" spans="1:14" x14ac:dyDescent="0.2">
      <c r="A790" s="152"/>
      <c r="B790" s="153"/>
      <c r="C790" s="157"/>
      <c r="D790" s="157"/>
      <c r="E790" s="158"/>
      <c r="F790" s="159"/>
      <c r="G790" s="136" t="str">
        <f>DECOMPTE[[#This Row],[controle_1]]</f>
        <v>-</v>
      </c>
      <c r="H7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0" s="134">
        <f>IF(DECOMPTE[[#This Row],[controle_1]]="-",DECOMPTE[[#This Row],[Nb jours facturés au patient]]*Part_patient,0)</f>
        <v>0</v>
      </c>
      <c r="J7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0" s="119">
        <f>Décompte!$D$8</f>
        <v>43466</v>
      </c>
      <c r="L790" s="16">
        <f>Décompte!$B$12</f>
        <v>0</v>
      </c>
      <c r="M790" s="16">
        <f>Décompte!$B$18</f>
        <v>0</v>
      </c>
      <c r="N790" s="15" t="str">
        <f>Décompte!$E$11</f>
        <v>INF</v>
      </c>
    </row>
    <row r="791" spans="1:14" x14ac:dyDescent="0.2">
      <c r="A791" s="152"/>
      <c r="B791" s="153"/>
      <c r="C791" s="157"/>
      <c r="D791" s="157"/>
      <c r="E791" s="158"/>
      <c r="F791" s="159"/>
      <c r="G791" s="136" t="str">
        <f>DECOMPTE[[#This Row],[controle_1]]</f>
        <v>-</v>
      </c>
      <c r="H7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1" s="134">
        <f>IF(DECOMPTE[[#This Row],[controle_1]]="-",DECOMPTE[[#This Row],[Nb jours facturés au patient]]*Part_patient,0)</f>
        <v>0</v>
      </c>
      <c r="J7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1" s="119">
        <f>Décompte!$D$8</f>
        <v>43466</v>
      </c>
      <c r="L791" s="16">
        <f>Décompte!$B$12</f>
        <v>0</v>
      </c>
      <c r="M791" s="16">
        <f>Décompte!$B$18</f>
        <v>0</v>
      </c>
      <c r="N791" s="15" t="str">
        <f>Décompte!$E$11</f>
        <v>INF</v>
      </c>
    </row>
    <row r="792" spans="1:14" x14ac:dyDescent="0.2">
      <c r="A792" s="152"/>
      <c r="B792" s="153"/>
      <c r="C792" s="157"/>
      <c r="D792" s="157"/>
      <c r="E792" s="158"/>
      <c r="F792" s="159"/>
      <c r="G792" s="136" t="str">
        <f>DECOMPTE[[#This Row],[controle_1]]</f>
        <v>-</v>
      </c>
      <c r="H7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2" s="134">
        <f>IF(DECOMPTE[[#This Row],[controle_1]]="-",DECOMPTE[[#This Row],[Nb jours facturés au patient]]*Part_patient,0)</f>
        <v>0</v>
      </c>
      <c r="J7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2" s="119">
        <f>Décompte!$D$8</f>
        <v>43466</v>
      </c>
      <c r="L792" s="16">
        <f>Décompte!$B$12</f>
        <v>0</v>
      </c>
      <c r="M792" s="16">
        <f>Décompte!$B$18</f>
        <v>0</v>
      </c>
      <c r="N792" s="15" t="str">
        <f>Décompte!$E$11</f>
        <v>INF</v>
      </c>
    </row>
    <row r="793" spans="1:14" x14ac:dyDescent="0.2">
      <c r="A793" s="152"/>
      <c r="B793" s="153"/>
      <c r="C793" s="157"/>
      <c r="D793" s="157"/>
      <c r="E793" s="158"/>
      <c r="F793" s="159"/>
      <c r="G793" s="136" t="str">
        <f>DECOMPTE[[#This Row],[controle_1]]</f>
        <v>-</v>
      </c>
      <c r="H7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3" s="134">
        <f>IF(DECOMPTE[[#This Row],[controle_1]]="-",DECOMPTE[[#This Row],[Nb jours facturés au patient]]*Part_patient,0)</f>
        <v>0</v>
      </c>
      <c r="J7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3" s="119">
        <f>Décompte!$D$8</f>
        <v>43466</v>
      </c>
      <c r="L793" s="16">
        <f>Décompte!$B$12</f>
        <v>0</v>
      </c>
      <c r="M793" s="16">
        <f>Décompte!$B$18</f>
        <v>0</v>
      </c>
      <c r="N793" s="15" t="str">
        <f>Décompte!$E$11</f>
        <v>INF</v>
      </c>
    </row>
    <row r="794" spans="1:14" x14ac:dyDescent="0.2">
      <c r="A794" s="152"/>
      <c r="B794" s="153"/>
      <c r="C794" s="157"/>
      <c r="D794" s="157"/>
      <c r="E794" s="158"/>
      <c r="F794" s="159"/>
      <c r="G794" s="136" t="str">
        <f>DECOMPTE[[#This Row],[controle_1]]</f>
        <v>-</v>
      </c>
      <c r="H7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4" s="134">
        <f>IF(DECOMPTE[[#This Row],[controle_1]]="-",DECOMPTE[[#This Row],[Nb jours facturés au patient]]*Part_patient,0)</f>
        <v>0</v>
      </c>
      <c r="J7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4" s="119">
        <f>Décompte!$D$8</f>
        <v>43466</v>
      </c>
      <c r="L794" s="16">
        <f>Décompte!$B$12</f>
        <v>0</v>
      </c>
      <c r="M794" s="16">
        <f>Décompte!$B$18</f>
        <v>0</v>
      </c>
      <c r="N794" s="15" t="str">
        <f>Décompte!$E$11</f>
        <v>INF</v>
      </c>
    </row>
    <row r="795" spans="1:14" x14ac:dyDescent="0.2">
      <c r="A795" s="152"/>
      <c r="B795" s="153"/>
      <c r="C795" s="157"/>
      <c r="D795" s="157"/>
      <c r="E795" s="158"/>
      <c r="F795" s="159"/>
      <c r="G795" s="136" t="str">
        <f>DECOMPTE[[#This Row],[controle_1]]</f>
        <v>-</v>
      </c>
      <c r="H7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5" s="134">
        <f>IF(DECOMPTE[[#This Row],[controle_1]]="-",DECOMPTE[[#This Row],[Nb jours facturés au patient]]*Part_patient,0)</f>
        <v>0</v>
      </c>
      <c r="J7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5" s="119">
        <f>Décompte!$D$8</f>
        <v>43466</v>
      </c>
      <c r="L795" s="16">
        <f>Décompte!$B$12</f>
        <v>0</v>
      </c>
      <c r="M795" s="16">
        <f>Décompte!$B$18</f>
        <v>0</v>
      </c>
      <c r="N795" s="15" t="str">
        <f>Décompte!$E$11</f>
        <v>INF</v>
      </c>
    </row>
    <row r="796" spans="1:14" x14ac:dyDescent="0.2">
      <c r="A796" s="152"/>
      <c r="B796" s="153"/>
      <c r="C796" s="157"/>
      <c r="D796" s="157"/>
      <c r="E796" s="158"/>
      <c r="F796" s="159"/>
      <c r="G796" s="136" t="str">
        <f>DECOMPTE[[#This Row],[controle_1]]</f>
        <v>-</v>
      </c>
      <c r="H7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6" s="134">
        <f>IF(DECOMPTE[[#This Row],[controle_1]]="-",DECOMPTE[[#This Row],[Nb jours facturés au patient]]*Part_patient,0)</f>
        <v>0</v>
      </c>
      <c r="J7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6" s="119">
        <f>Décompte!$D$8</f>
        <v>43466</v>
      </c>
      <c r="L796" s="16">
        <f>Décompte!$B$12</f>
        <v>0</v>
      </c>
      <c r="M796" s="16">
        <f>Décompte!$B$18</f>
        <v>0</v>
      </c>
      <c r="N796" s="15" t="str">
        <f>Décompte!$E$11</f>
        <v>INF</v>
      </c>
    </row>
    <row r="797" spans="1:14" x14ac:dyDescent="0.2">
      <c r="A797" s="152"/>
      <c r="B797" s="153"/>
      <c r="C797" s="157"/>
      <c r="D797" s="157"/>
      <c r="E797" s="158"/>
      <c r="F797" s="159"/>
      <c r="G797" s="136" t="str">
        <f>DECOMPTE[[#This Row],[controle_1]]</f>
        <v>-</v>
      </c>
      <c r="H7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7" s="134">
        <f>IF(DECOMPTE[[#This Row],[controle_1]]="-",DECOMPTE[[#This Row],[Nb jours facturés au patient]]*Part_patient,0)</f>
        <v>0</v>
      </c>
      <c r="J7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7" s="119">
        <f>Décompte!$D$8</f>
        <v>43466</v>
      </c>
      <c r="L797" s="16">
        <f>Décompte!$B$12</f>
        <v>0</v>
      </c>
      <c r="M797" s="16">
        <f>Décompte!$B$18</f>
        <v>0</v>
      </c>
      <c r="N797" s="15" t="str">
        <f>Décompte!$E$11</f>
        <v>INF</v>
      </c>
    </row>
    <row r="798" spans="1:14" x14ac:dyDescent="0.2">
      <c r="A798" s="152"/>
      <c r="B798" s="153"/>
      <c r="C798" s="157"/>
      <c r="D798" s="157"/>
      <c r="E798" s="158"/>
      <c r="F798" s="159"/>
      <c r="G798" s="136" t="str">
        <f>DECOMPTE[[#This Row],[controle_1]]</f>
        <v>-</v>
      </c>
      <c r="H7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8" s="134">
        <f>IF(DECOMPTE[[#This Row],[controle_1]]="-",DECOMPTE[[#This Row],[Nb jours facturés au patient]]*Part_patient,0)</f>
        <v>0</v>
      </c>
      <c r="J7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8" s="119">
        <f>Décompte!$D$8</f>
        <v>43466</v>
      </c>
      <c r="L798" s="16">
        <f>Décompte!$B$12</f>
        <v>0</v>
      </c>
      <c r="M798" s="16">
        <f>Décompte!$B$18</f>
        <v>0</v>
      </c>
      <c r="N798" s="15" t="str">
        <f>Décompte!$E$11</f>
        <v>INF</v>
      </c>
    </row>
    <row r="799" spans="1:14" x14ac:dyDescent="0.2">
      <c r="A799" s="152"/>
      <c r="B799" s="153"/>
      <c r="C799" s="157"/>
      <c r="D799" s="157"/>
      <c r="E799" s="158"/>
      <c r="F799" s="159"/>
      <c r="G799" s="136" t="str">
        <f>DECOMPTE[[#This Row],[controle_1]]</f>
        <v>-</v>
      </c>
      <c r="H7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799" s="134">
        <f>IF(DECOMPTE[[#This Row],[controle_1]]="-",DECOMPTE[[#This Row],[Nb jours facturés au patient]]*Part_patient,0)</f>
        <v>0</v>
      </c>
      <c r="J7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799" s="119">
        <f>Décompte!$D$8</f>
        <v>43466</v>
      </c>
      <c r="L799" s="16">
        <f>Décompte!$B$12</f>
        <v>0</v>
      </c>
      <c r="M799" s="16">
        <f>Décompte!$B$18</f>
        <v>0</v>
      </c>
      <c r="N799" s="15" t="str">
        <f>Décompte!$E$11</f>
        <v>INF</v>
      </c>
    </row>
    <row r="800" spans="1:14" x14ac:dyDescent="0.2">
      <c r="A800" s="152"/>
      <c r="B800" s="153"/>
      <c r="C800" s="157"/>
      <c r="D800" s="157"/>
      <c r="E800" s="158"/>
      <c r="F800" s="159"/>
      <c r="G800" s="136" t="str">
        <f>DECOMPTE[[#This Row],[controle_1]]</f>
        <v>-</v>
      </c>
      <c r="H8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0" s="134">
        <f>IF(DECOMPTE[[#This Row],[controle_1]]="-",DECOMPTE[[#This Row],[Nb jours facturés au patient]]*Part_patient,0)</f>
        <v>0</v>
      </c>
      <c r="J8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0" s="119">
        <f>Décompte!$D$8</f>
        <v>43466</v>
      </c>
      <c r="L800" s="16">
        <f>Décompte!$B$12</f>
        <v>0</v>
      </c>
      <c r="M800" s="16">
        <f>Décompte!$B$18</f>
        <v>0</v>
      </c>
      <c r="N800" s="15" t="str">
        <f>Décompte!$E$11</f>
        <v>INF</v>
      </c>
    </row>
    <row r="801" spans="1:14" x14ac:dyDescent="0.2">
      <c r="A801" s="152"/>
      <c r="B801" s="153"/>
      <c r="C801" s="157"/>
      <c r="D801" s="157"/>
      <c r="E801" s="158"/>
      <c r="F801" s="159"/>
      <c r="G801" s="136" t="str">
        <f>DECOMPTE[[#This Row],[controle_1]]</f>
        <v>-</v>
      </c>
      <c r="H8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1" s="134">
        <f>IF(DECOMPTE[[#This Row],[controle_1]]="-",DECOMPTE[[#This Row],[Nb jours facturés au patient]]*Part_patient,0)</f>
        <v>0</v>
      </c>
      <c r="J8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1" s="119">
        <f>Décompte!$D$8</f>
        <v>43466</v>
      </c>
      <c r="L801" s="16">
        <f>Décompte!$B$12</f>
        <v>0</v>
      </c>
      <c r="M801" s="16">
        <f>Décompte!$B$18</f>
        <v>0</v>
      </c>
      <c r="N801" s="15" t="str">
        <f>Décompte!$E$11</f>
        <v>INF</v>
      </c>
    </row>
    <row r="802" spans="1:14" x14ac:dyDescent="0.2">
      <c r="A802" s="152"/>
      <c r="B802" s="153"/>
      <c r="C802" s="157"/>
      <c r="D802" s="157"/>
      <c r="E802" s="158"/>
      <c r="F802" s="159"/>
      <c r="G802" s="136" t="str">
        <f>DECOMPTE[[#This Row],[controle_1]]</f>
        <v>-</v>
      </c>
      <c r="H8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2" s="134">
        <f>IF(DECOMPTE[[#This Row],[controle_1]]="-",DECOMPTE[[#This Row],[Nb jours facturés au patient]]*Part_patient,0)</f>
        <v>0</v>
      </c>
      <c r="J8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2" s="119">
        <f>Décompte!$D$8</f>
        <v>43466</v>
      </c>
      <c r="L802" s="16">
        <f>Décompte!$B$12</f>
        <v>0</v>
      </c>
      <c r="M802" s="16">
        <f>Décompte!$B$18</f>
        <v>0</v>
      </c>
      <c r="N802" s="15" t="str">
        <f>Décompte!$E$11</f>
        <v>INF</v>
      </c>
    </row>
    <row r="803" spans="1:14" x14ac:dyDescent="0.2">
      <c r="A803" s="152"/>
      <c r="B803" s="153"/>
      <c r="C803" s="157"/>
      <c r="D803" s="157"/>
      <c r="E803" s="158"/>
      <c r="F803" s="159"/>
      <c r="G803" s="136" t="str">
        <f>DECOMPTE[[#This Row],[controle_1]]</f>
        <v>-</v>
      </c>
      <c r="H8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3" s="134">
        <f>IF(DECOMPTE[[#This Row],[controle_1]]="-",DECOMPTE[[#This Row],[Nb jours facturés au patient]]*Part_patient,0)</f>
        <v>0</v>
      </c>
      <c r="J8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3" s="119">
        <f>Décompte!$D$8</f>
        <v>43466</v>
      </c>
      <c r="L803" s="16">
        <f>Décompte!$B$12</f>
        <v>0</v>
      </c>
      <c r="M803" s="16">
        <f>Décompte!$B$18</f>
        <v>0</v>
      </c>
      <c r="N803" s="15" t="str">
        <f>Décompte!$E$11</f>
        <v>INF</v>
      </c>
    </row>
    <row r="804" spans="1:14" x14ac:dyDescent="0.2">
      <c r="A804" s="152"/>
      <c r="B804" s="153"/>
      <c r="C804" s="157"/>
      <c r="D804" s="157"/>
      <c r="E804" s="158"/>
      <c r="F804" s="159"/>
      <c r="G804" s="136" t="str">
        <f>DECOMPTE[[#This Row],[controle_1]]</f>
        <v>-</v>
      </c>
      <c r="H8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4" s="134">
        <f>IF(DECOMPTE[[#This Row],[controle_1]]="-",DECOMPTE[[#This Row],[Nb jours facturés au patient]]*Part_patient,0)</f>
        <v>0</v>
      </c>
      <c r="J8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4" s="119">
        <f>Décompte!$D$8</f>
        <v>43466</v>
      </c>
      <c r="L804" s="16">
        <f>Décompte!$B$12</f>
        <v>0</v>
      </c>
      <c r="M804" s="16">
        <f>Décompte!$B$18</f>
        <v>0</v>
      </c>
      <c r="N804" s="15" t="str">
        <f>Décompte!$E$11</f>
        <v>INF</v>
      </c>
    </row>
    <row r="805" spans="1:14" x14ac:dyDescent="0.2">
      <c r="A805" s="152"/>
      <c r="B805" s="153"/>
      <c r="C805" s="157"/>
      <c r="D805" s="157"/>
      <c r="E805" s="158"/>
      <c r="F805" s="159"/>
      <c r="G805" s="136" t="str">
        <f>DECOMPTE[[#This Row],[controle_1]]</f>
        <v>-</v>
      </c>
      <c r="H8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5" s="134">
        <f>IF(DECOMPTE[[#This Row],[controle_1]]="-",DECOMPTE[[#This Row],[Nb jours facturés au patient]]*Part_patient,0)</f>
        <v>0</v>
      </c>
      <c r="J8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5" s="119">
        <f>Décompte!$D$8</f>
        <v>43466</v>
      </c>
      <c r="L805" s="16">
        <f>Décompte!$B$12</f>
        <v>0</v>
      </c>
      <c r="M805" s="16">
        <f>Décompte!$B$18</f>
        <v>0</v>
      </c>
      <c r="N805" s="15" t="str">
        <f>Décompte!$E$11</f>
        <v>INF</v>
      </c>
    </row>
    <row r="806" spans="1:14" x14ac:dyDescent="0.2">
      <c r="A806" s="152"/>
      <c r="B806" s="153"/>
      <c r="C806" s="157"/>
      <c r="D806" s="157"/>
      <c r="E806" s="158"/>
      <c r="F806" s="159"/>
      <c r="G806" s="136" t="str">
        <f>DECOMPTE[[#This Row],[controle_1]]</f>
        <v>-</v>
      </c>
      <c r="H8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6" s="134">
        <f>IF(DECOMPTE[[#This Row],[controle_1]]="-",DECOMPTE[[#This Row],[Nb jours facturés au patient]]*Part_patient,0)</f>
        <v>0</v>
      </c>
      <c r="J8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6" s="119">
        <f>Décompte!$D$8</f>
        <v>43466</v>
      </c>
      <c r="L806" s="16">
        <f>Décompte!$B$12</f>
        <v>0</v>
      </c>
      <c r="M806" s="16">
        <f>Décompte!$B$18</f>
        <v>0</v>
      </c>
      <c r="N806" s="15" t="str">
        <f>Décompte!$E$11</f>
        <v>INF</v>
      </c>
    </row>
    <row r="807" spans="1:14" x14ac:dyDescent="0.2">
      <c r="A807" s="152"/>
      <c r="B807" s="153"/>
      <c r="C807" s="157"/>
      <c r="D807" s="157"/>
      <c r="E807" s="158"/>
      <c r="F807" s="159"/>
      <c r="G807" s="136" t="str">
        <f>DECOMPTE[[#This Row],[controle_1]]</f>
        <v>-</v>
      </c>
      <c r="H8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7" s="134">
        <f>IF(DECOMPTE[[#This Row],[controle_1]]="-",DECOMPTE[[#This Row],[Nb jours facturés au patient]]*Part_patient,0)</f>
        <v>0</v>
      </c>
      <c r="J8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7" s="119">
        <f>Décompte!$D$8</f>
        <v>43466</v>
      </c>
      <c r="L807" s="16">
        <f>Décompte!$B$12</f>
        <v>0</v>
      </c>
      <c r="M807" s="16">
        <f>Décompte!$B$18</f>
        <v>0</v>
      </c>
      <c r="N807" s="15" t="str">
        <f>Décompte!$E$11</f>
        <v>INF</v>
      </c>
    </row>
    <row r="808" spans="1:14" x14ac:dyDescent="0.2">
      <c r="A808" s="152"/>
      <c r="B808" s="153"/>
      <c r="C808" s="157"/>
      <c r="D808" s="157"/>
      <c r="E808" s="158"/>
      <c r="F808" s="159"/>
      <c r="G808" s="136" t="str">
        <f>DECOMPTE[[#This Row],[controle_1]]</f>
        <v>-</v>
      </c>
      <c r="H8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8" s="134">
        <f>IF(DECOMPTE[[#This Row],[controle_1]]="-",DECOMPTE[[#This Row],[Nb jours facturés au patient]]*Part_patient,0)</f>
        <v>0</v>
      </c>
      <c r="J8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8" s="119">
        <f>Décompte!$D$8</f>
        <v>43466</v>
      </c>
      <c r="L808" s="16">
        <f>Décompte!$B$12</f>
        <v>0</v>
      </c>
      <c r="M808" s="16">
        <f>Décompte!$B$18</f>
        <v>0</v>
      </c>
      <c r="N808" s="15" t="str">
        <f>Décompte!$E$11</f>
        <v>INF</v>
      </c>
    </row>
    <row r="809" spans="1:14" x14ac:dyDescent="0.2">
      <c r="A809" s="152"/>
      <c r="B809" s="153"/>
      <c r="C809" s="157"/>
      <c r="D809" s="157"/>
      <c r="E809" s="158"/>
      <c r="F809" s="159"/>
      <c r="G809" s="136" t="str">
        <f>DECOMPTE[[#This Row],[controle_1]]</f>
        <v>-</v>
      </c>
      <c r="H8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09" s="134">
        <f>IF(DECOMPTE[[#This Row],[controle_1]]="-",DECOMPTE[[#This Row],[Nb jours facturés au patient]]*Part_patient,0)</f>
        <v>0</v>
      </c>
      <c r="J8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09" s="119">
        <f>Décompte!$D$8</f>
        <v>43466</v>
      </c>
      <c r="L809" s="16">
        <f>Décompte!$B$12</f>
        <v>0</v>
      </c>
      <c r="M809" s="16">
        <f>Décompte!$B$18</f>
        <v>0</v>
      </c>
      <c r="N809" s="15" t="str">
        <f>Décompte!$E$11</f>
        <v>INF</v>
      </c>
    </row>
    <row r="810" spans="1:14" x14ac:dyDescent="0.2">
      <c r="A810" s="152"/>
      <c r="B810" s="153"/>
      <c r="C810" s="157"/>
      <c r="D810" s="157"/>
      <c r="E810" s="158"/>
      <c r="F810" s="159"/>
      <c r="G810" s="136" t="str">
        <f>DECOMPTE[[#This Row],[controle_1]]</f>
        <v>-</v>
      </c>
      <c r="H8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0" s="134">
        <f>IF(DECOMPTE[[#This Row],[controle_1]]="-",DECOMPTE[[#This Row],[Nb jours facturés au patient]]*Part_patient,0)</f>
        <v>0</v>
      </c>
      <c r="J8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0" s="119">
        <f>Décompte!$D$8</f>
        <v>43466</v>
      </c>
      <c r="L810" s="16">
        <f>Décompte!$B$12</f>
        <v>0</v>
      </c>
      <c r="M810" s="16">
        <f>Décompte!$B$18</f>
        <v>0</v>
      </c>
      <c r="N810" s="15" t="str">
        <f>Décompte!$E$11</f>
        <v>INF</v>
      </c>
    </row>
    <row r="811" spans="1:14" x14ac:dyDescent="0.2">
      <c r="A811" s="152"/>
      <c r="B811" s="153"/>
      <c r="C811" s="157"/>
      <c r="D811" s="157"/>
      <c r="E811" s="158"/>
      <c r="F811" s="159"/>
      <c r="G811" s="136" t="str">
        <f>DECOMPTE[[#This Row],[controle_1]]</f>
        <v>-</v>
      </c>
      <c r="H8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1" s="134">
        <f>IF(DECOMPTE[[#This Row],[controle_1]]="-",DECOMPTE[[#This Row],[Nb jours facturés au patient]]*Part_patient,0)</f>
        <v>0</v>
      </c>
      <c r="J8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1" s="119">
        <f>Décompte!$D$8</f>
        <v>43466</v>
      </c>
      <c r="L811" s="16">
        <f>Décompte!$B$12</f>
        <v>0</v>
      </c>
      <c r="M811" s="16">
        <f>Décompte!$B$18</f>
        <v>0</v>
      </c>
      <c r="N811" s="15" t="str">
        <f>Décompte!$E$11</f>
        <v>INF</v>
      </c>
    </row>
    <row r="812" spans="1:14" x14ac:dyDescent="0.2">
      <c r="A812" s="152"/>
      <c r="B812" s="153"/>
      <c r="C812" s="157"/>
      <c r="D812" s="157"/>
      <c r="E812" s="158"/>
      <c r="F812" s="159"/>
      <c r="G812" s="136" t="str">
        <f>DECOMPTE[[#This Row],[controle_1]]</f>
        <v>-</v>
      </c>
      <c r="H8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2" s="134">
        <f>IF(DECOMPTE[[#This Row],[controle_1]]="-",DECOMPTE[[#This Row],[Nb jours facturés au patient]]*Part_patient,0)</f>
        <v>0</v>
      </c>
      <c r="J8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2" s="119">
        <f>Décompte!$D$8</f>
        <v>43466</v>
      </c>
      <c r="L812" s="16">
        <f>Décompte!$B$12</f>
        <v>0</v>
      </c>
      <c r="M812" s="16">
        <f>Décompte!$B$18</f>
        <v>0</v>
      </c>
      <c r="N812" s="15" t="str">
        <f>Décompte!$E$11</f>
        <v>INF</v>
      </c>
    </row>
    <row r="813" spans="1:14" x14ac:dyDescent="0.2">
      <c r="A813" s="152"/>
      <c r="B813" s="153"/>
      <c r="C813" s="157"/>
      <c r="D813" s="157"/>
      <c r="E813" s="158"/>
      <c r="F813" s="159"/>
      <c r="G813" s="136" t="str">
        <f>DECOMPTE[[#This Row],[controle_1]]</f>
        <v>-</v>
      </c>
      <c r="H8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3" s="134">
        <f>IF(DECOMPTE[[#This Row],[controle_1]]="-",DECOMPTE[[#This Row],[Nb jours facturés au patient]]*Part_patient,0)</f>
        <v>0</v>
      </c>
      <c r="J8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3" s="119">
        <f>Décompte!$D$8</f>
        <v>43466</v>
      </c>
      <c r="L813" s="16">
        <f>Décompte!$B$12</f>
        <v>0</v>
      </c>
      <c r="M813" s="16">
        <f>Décompte!$B$18</f>
        <v>0</v>
      </c>
      <c r="N813" s="15" t="str">
        <f>Décompte!$E$11</f>
        <v>INF</v>
      </c>
    </row>
    <row r="814" spans="1:14" x14ac:dyDescent="0.2">
      <c r="A814" s="152"/>
      <c r="B814" s="153"/>
      <c r="C814" s="157"/>
      <c r="D814" s="157"/>
      <c r="E814" s="158"/>
      <c r="F814" s="159"/>
      <c r="G814" s="136" t="str">
        <f>DECOMPTE[[#This Row],[controle_1]]</f>
        <v>-</v>
      </c>
      <c r="H8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4" s="134">
        <f>IF(DECOMPTE[[#This Row],[controle_1]]="-",DECOMPTE[[#This Row],[Nb jours facturés au patient]]*Part_patient,0)</f>
        <v>0</v>
      </c>
      <c r="J8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4" s="119">
        <f>Décompte!$D$8</f>
        <v>43466</v>
      </c>
      <c r="L814" s="16">
        <f>Décompte!$B$12</f>
        <v>0</v>
      </c>
      <c r="M814" s="16">
        <f>Décompte!$B$18</f>
        <v>0</v>
      </c>
      <c r="N814" s="15" t="str">
        <f>Décompte!$E$11</f>
        <v>INF</v>
      </c>
    </row>
    <row r="815" spans="1:14" x14ac:dyDescent="0.2">
      <c r="A815" s="152"/>
      <c r="B815" s="153"/>
      <c r="C815" s="157"/>
      <c r="D815" s="157"/>
      <c r="E815" s="158"/>
      <c r="F815" s="159"/>
      <c r="G815" s="136" t="str">
        <f>DECOMPTE[[#This Row],[controle_1]]</f>
        <v>-</v>
      </c>
      <c r="H8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5" s="134">
        <f>IF(DECOMPTE[[#This Row],[controle_1]]="-",DECOMPTE[[#This Row],[Nb jours facturés au patient]]*Part_patient,0)</f>
        <v>0</v>
      </c>
      <c r="J8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5" s="119">
        <f>Décompte!$D$8</f>
        <v>43466</v>
      </c>
      <c r="L815" s="16">
        <f>Décompte!$B$12</f>
        <v>0</v>
      </c>
      <c r="M815" s="16">
        <f>Décompte!$B$18</f>
        <v>0</v>
      </c>
      <c r="N815" s="15" t="str">
        <f>Décompte!$E$11</f>
        <v>INF</v>
      </c>
    </row>
    <row r="816" spans="1:14" x14ac:dyDescent="0.2">
      <c r="A816" s="152"/>
      <c r="B816" s="153"/>
      <c r="C816" s="157"/>
      <c r="D816" s="157"/>
      <c r="E816" s="158"/>
      <c r="F816" s="159"/>
      <c r="G816" s="136" t="str">
        <f>DECOMPTE[[#This Row],[controle_1]]</f>
        <v>-</v>
      </c>
      <c r="H8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6" s="134">
        <f>IF(DECOMPTE[[#This Row],[controle_1]]="-",DECOMPTE[[#This Row],[Nb jours facturés au patient]]*Part_patient,0)</f>
        <v>0</v>
      </c>
      <c r="J8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6" s="119">
        <f>Décompte!$D$8</f>
        <v>43466</v>
      </c>
      <c r="L816" s="16">
        <f>Décompte!$B$12</f>
        <v>0</v>
      </c>
      <c r="M816" s="16">
        <f>Décompte!$B$18</f>
        <v>0</v>
      </c>
      <c r="N816" s="15" t="str">
        <f>Décompte!$E$11</f>
        <v>INF</v>
      </c>
    </row>
    <row r="817" spans="1:14" x14ac:dyDescent="0.2">
      <c r="A817" s="152"/>
      <c r="B817" s="153"/>
      <c r="C817" s="157"/>
      <c r="D817" s="157"/>
      <c r="E817" s="158"/>
      <c r="F817" s="159"/>
      <c r="G817" s="136" t="str">
        <f>DECOMPTE[[#This Row],[controle_1]]</f>
        <v>-</v>
      </c>
      <c r="H8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7" s="134">
        <f>IF(DECOMPTE[[#This Row],[controle_1]]="-",DECOMPTE[[#This Row],[Nb jours facturés au patient]]*Part_patient,0)</f>
        <v>0</v>
      </c>
      <c r="J8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7" s="119">
        <f>Décompte!$D$8</f>
        <v>43466</v>
      </c>
      <c r="L817" s="16">
        <f>Décompte!$B$12</f>
        <v>0</v>
      </c>
      <c r="M817" s="16">
        <f>Décompte!$B$18</f>
        <v>0</v>
      </c>
      <c r="N817" s="15" t="str">
        <f>Décompte!$E$11</f>
        <v>INF</v>
      </c>
    </row>
    <row r="818" spans="1:14" x14ac:dyDescent="0.2">
      <c r="A818" s="152"/>
      <c r="B818" s="153"/>
      <c r="C818" s="157"/>
      <c r="D818" s="157"/>
      <c r="E818" s="158"/>
      <c r="F818" s="159"/>
      <c r="G818" s="136" t="str">
        <f>DECOMPTE[[#This Row],[controle_1]]</f>
        <v>-</v>
      </c>
      <c r="H8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8" s="134">
        <f>IF(DECOMPTE[[#This Row],[controle_1]]="-",DECOMPTE[[#This Row],[Nb jours facturés au patient]]*Part_patient,0)</f>
        <v>0</v>
      </c>
      <c r="J8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8" s="119">
        <f>Décompte!$D$8</f>
        <v>43466</v>
      </c>
      <c r="L818" s="16">
        <f>Décompte!$B$12</f>
        <v>0</v>
      </c>
      <c r="M818" s="16">
        <f>Décompte!$B$18</f>
        <v>0</v>
      </c>
      <c r="N818" s="15" t="str">
        <f>Décompte!$E$11</f>
        <v>INF</v>
      </c>
    </row>
    <row r="819" spans="1:14" x14ac:dyDescent="0.2">
      <c r="A819" s="152"/>
      <c r="B819" s="153"/>
      <c r="C819" s="157"/>
      <c r="D819" s="157"/>
      <c r="E819" s="158"/>
      <c r="F819" s="159"/>
      <c r="G819" s="136" t="str">
        <f>DECOMPTE[[#This Row],[controle_1]]</f>
        <v>-</v>
      </c>
      <c r="H8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19" s="134">
        <f>IF(DECOMPTE[[#This Row],[controle_1]]="-",DECOMPTE[[#This Row],[Nb jours facturés au patient]]*Part_patient,0)</f>
        <v>0</v>
      </c>
      <c r="J8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19" s="119">
        <f>Décompte!$D$8</f>
        <v>43466</v>
      </c>
      <c r="L819" s="16">
        <f>Décompte!$B$12</f>
        <v>0</v>
      </c>
      <c r="M819" s="16">
        <f>Décompte!$B$18</f>
        <v>0</v>
      </c>
      <c r="N819" s="15" t="str">
        <f>Décompte!$E$11</f>
        <v>INF</v>
      </c>
    </row>
    <row r="820" spans="1:14" x14ac:dyDescent="0.2">
      <c r="A820" s="152"/>
      <c r="B820" s="153"/>
      <c r="C820" s="157"/>
      <c r="D820" s="157"/>
      <c r="E820" s="158"/>
      <c r="F820" s="159"/>
      <c r="G820" s="136" t="str">
        <f>DECOMPTE[[#This Row],[controle_1]]</f>
        <v>-</v>
      </c>
      <c r="H8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0" s="134">
        <f>IF(DECOMPTE[[#This Row],[controle_1]]="-",DECOMPTE[[#This Row],[Nb jours facturés au patient]]*Part_patient,0)</f>
        <v>0</v>
      </c>
      <c r="J8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0" s="119">
        <f>Décompte!$D$8</f>
        <v>43466</v>
      </c>
      <c r="L820" s="16">
        <f>Décompte!$B$12</f>
        <v>0</v>
      </c>
      <c r="M820" s="16">
        <f>Décompte!$B$18</f>
        <v>0</v>
      </c>
      <c r="N820" s="15" t="str">
        <f>Décompte!$E$11</f>
        <v>INF</v>
      </c>
    </row>
    <row r="821" spans="1:14" x14ac:dyDescent="0.2">
      <c r="A821" s="152"/>
      <c r="B821" s="153"/>
      <c r="C821" s="157"/>
      <c r="D821" s="157"/>
      <c r="E821" s="158"/>
      <c r="F821" s="159"/>
      <c r="G821" s="136" t="str">
        <f>DECOMPTE[[#This Row],[controle_1]]</f>
        <v>-</v>
      </c>
      <c r="H8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1" s="134">
        <f>IF(DECOMPTE[[#This Row],[controle_1]]="-",DECOMPTE[[#This Row],[Nb jours facturés au patient]]*Part_patient,0)</f>
        <v>0</v>
      </c>
      <c r="J8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1" s="119">
        <f>Décompte!$D$8</f>
        <v>43466</v>
      </c>
      <c r="L821" s="16">
        <f>Décompte!$B$12</f>
        <v>0</v>
      </c>
      <c r="M821" s="16">
        <f>Décompte!$B$18</f>
        <v>0</v>
      </c>
      <c r="N821" s="15" t="str">
        <f>Décompte!$E$11</f>
        <v>INF</v>
      </c>
    </row>
    <row r="822" spans="1:14" x14ac:dyDescent="0.2">
      <c r="A822" s="152"/>
      <c r="B822" s="153"/>
      <c r="C822" s="157"/>
      <c r="D822" s="157"/>
      <c r="E822" s="158"/>
      <c r="F822" s="159"/>
      <c r="G822" s="136" t="str">
        <f>DECOMPTE[[#This Row],[controle_1]]</f>
        <v>-</v>
      </c>
      <c r="H8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2" s="134">
        <f>IF(DECOMPTE[[#This Row],[controle_1]]="-",DECOMPTE[[#This Row],[Nb jours facturés au patient]]*Part_patient,0)</f>
        <v>0</v>
      </c>
      <c r="J8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2" s="119">
        <f>Décompte!$D$8</f>
        <v>43466</v>
      </c>
      <c r="L822" s="16">
        <f>Décompte!$B$12</f>
        <v>0</v>
      </c>
      <c r="M822" s="16">
        <f>Décompte!$B$18</f>
        <v>0</v>
      </c>
      <c r="N822" s="15" t="str">
        <f>Décompte!$E$11</f>
        <v>INF</v>
      </c>
    </row>
    <row r="823" spans="1:14" x14ac:dyDescent="0.2">
      <c r="A823" s="152"/>
      <c r="B823" s="153"/>
      <c r="C823" s="157"/>
      <c r="D823" s="157"/>
      <c r="E823" s="158"/>
      <c r="F823" s="159"/>
      <c r="G823" s="136" t="str">
        <f>DECOMPTE[[#This Row],[controle_1]]</f>
        <v>-</v>
      </c>
      <c r="H8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3" s="134">
        <f>IF(DECOMPTE[[#This Row],[controle_1]]="-",DECOMPTE[[#This Row],[Nb jours facturés au patient]]*Part_patient,0)</f>
        <v>0</v>
      </c>
      <c r="J8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3" s="119">
        <f>Décompte!$D$8</f>
        <v>43466</v>
      </c>
      <c r="L823" s="16">
        <f>Décompte!$B$12</f>
        <v>0</v>
      </c>
      <c r="M823" s="16">
        <f>Décompte!$B$18</f>
        <v>0</v>
      </c>
      <c r="N823" s="15" t="str">
        <f>Décompte!$E$11</f>
        <v>INF</v>
      </c>
    </row>
    <row r="824" spans="1:14" x14ac:dyDescent="0.2">
      <c r="A824" s="152"/>
      <c r="B824" s="153"/>
      <c r="C824" s="157"/>
      <c r="D824" s="157"/>
      <c r="E824" s="158"/>
      <c r="F824" s="159"/>
      <c r="G824" s="136" t="str">
        <f>DECOMPTE[[#This Row],[controle_1]]</f>
        <v>-</v>
      </c>
      <c r="H8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4" s="134">
        <f>IF(DECOMPTE[[#This Row],[controle_1]]="-",DECOMPTE[[#This Row],[Nb jours facturés au patient]]*Part_patient,0)</f>
        <v>0</v>
      </c>
      <c r="J8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4" s="119">
        <f>Décompte!$D$8</f>
        <v>43466</v>
      </c>
      <c r="L824" s="16">
        <f>Décompte!$B$12</f>
        <v>0</v>
      </c>
      <c r="M824" s="16">
        <f>Décompte!$B$18</f>
        <v>0</v>
      </c>
      <c r="N824" s="15" t="str">
        <f>Décompte!$E$11</f>
        <v>INF</v>
      </c>
    </row>
    <row r="825" spans="1:14" x14ac:dyDescent="0.2">
      <c r="A825" s="152"/>
      <c r="B825" s="153"/>
      <c r="C825" s="157"/>
      <c r="D825" s="157"/>
      <c r="E825" s="158"/>
      <c r="F825" s="159"/>
      <c r="G825" s="136" t="str">
        <f>DECOMPTE[[#This Row],[controle_1]]</f>
        <v>-</v>
      </c>
      <c r="H8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5" s="134">
        <f>IF(DECOMPTE[[#This Row],[controle_1]]="-",DECOMPTE[[#This Row],[Nb jours facturés au patient]]*Part_patient,0)</f>
        <v>0</v>
      </c>
      <c r="J8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5" s="119">
        <f>Décompte!$D$8</f>
        <v>43466</v>
      </c>
      <c r="L825" s="16">
        <f>Décompte!$B$12</f>
        <v>0</v>
      </c>
      <c r="M825" s="16">
        <f>Décompte!$B$18</f>
        <v>0</v>
      </c>
      <c r="N825" s="15" t="str">
        <f>Décompte!$E$11</f>
        <v>INF</v>
      </c>
    </row>
    <row r="826" spans="1:14" x14ac:dyDescent="0.2">
      <c r="A826" s="152"/>
      <c r="B826" s="153"/>
      <c r="C826" s="157"/>
      <c r="D826" s="157"/>
      <c r="E826" s="158"/>
      <c r="F826" s="159"/>
      <c r="G826" s="136" t="str">
        <f>DECOMPTE[[#This Row],[controle_1]]</f>
        <v>-</v>
      </c>
      <c r="H8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6" s="134">
        <f>IF(DECOMPTE[[#This Row],[controle_1]]="-",DECOMPTE[[#This Row],[Nb jours facturés au patient]]*Part_patient,0)</f>
        <v>0</v>
      </c>
      <c r="J8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6" s="119">
        <f>Décompte!$D$8</f>
        <v>43466</v>
      </c>
      <c r="L826" s="16">
        <f>Décompte!$B$12</f>
        <v>0</v>
      </c>
      <c r="M826" s="16">
        <f>Décompte!$B$18</f>
        <v>0</v>
      </c>
      <c r="N826" s="15" t="str">
        <f>Décompte!$E$11</f>
        <v>INF</v>
      </c>
    </row>
    <row r="827" spans="1:14" x14ac:dyDescent="0.2">
      <c r="A827" s="152"/>
      <c r="B827" s="153"/>
      <c r="C827" s="157"/>
      <c r="D827" s="157"/>
      <c r="E827" s="158"/>
      <c r="F827" s="159"/>
      <c r="G827" s="136" t="str">
        <f>DECOMPTE[[#This Row],[controle_1]]</f>
        <v>-</v>
      </c>
      <c r="H8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7" s="134">
        <f>IF(DECOMPTE[[#This Row],[controle_1]]="-",DECOMPTE[[#This Row],[Nb jours facturés au patient]]*Part_patient,0)</f>
        <v>0</v>
      </c>
      <c r="J8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7" s="119">
        <f>Décompte!$D$8</f>
        <v>43466</v>
      </c>
      <c r="L827" s="16">
        <f>Décompte!$B$12</f>
        <v>0</v>
      </c>
      <c r="M827" s="16">
        <f>Décompte!$B$18</f>
        <v>0</v>
      </c>
      <c r="N827" s="15" t="str">
        <f>Décompte!$E$11</f>
        <v>INF</v>
      </c>
    </row>
    <row r="828" spans="1:14" x14ac:dyDescent="0.2">
      <c r="A828" s="152"/>
      <c r="B828" s="153"/>
      <c r="C828" s="157"/>
      <c r="D828" s="157"/>
      <c r="E828" s="158"/>
      <c r="F828" s="159"/>
      <c r="G828" s="136" t="str">
        <f>DECOMPTE[[#This Row],[controle_1]]</f>
        <v>-</v>
      </c>
      <c r="H8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8" s="134">
        <f>IF(DECOMPTE[[#This Row],[controle_1]]="-",DECOMPTE[[#This Row],[Nb jours facturés au patient]]*Part_patient,0)</f>
        <v>0</v>
      </c>
      <c r="J8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8" s="119">
        <f>Décompte!$D$8</f>
        <v>43466</v>
      </c>
      <c r="L828" s="16">
        <f>Décompte!$B$12</f>
        <v>0</v>
      </c>
      <c r="M828" s="16">
        <f>Décompte!$B$18</f>
        <v>0</v>
      </c>
      <c r="N828" s="15" t="str">
        <f>Décompte!$E$11</f>
        <v>INF</v>
      </c>
    </row>
    <row r="829" spans="1:14" x14ac:dyDescent="0.2">
      <c r="A829" s="152"/>
      <c r="B829" s="153"/>
      <c r="C829" s="157"/>
      <c r="D829" s="157"/>
      <c r="E829" s="158"/>
      <c r="F829" s="159"/>
      <c r="G829" s="136" t="str">
        <f>DECOMPTE[[#This Row],[controle_1]]</f>
        <v>-</v>
      </c>
      <c r="H8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29" s="134">
        <f>IF(DECOMPTE[[#This Row],[controle_1]]="-",DECOMPTE[[#This Row],[Nb jours facturés au patient]]*Part_patient,0)</f>
        <v>0</v>
      </c>
      <c r="J8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29" s="119">
        <f>Décompte!$D$8</f>
        <v>43466</v>
      </c>
      <c r="L829" s="16">
        <f>Décompte!$B$12</f>
        <v>0</v>
      </c>
      <c r="M829" s="16">
        <f>Décompte!$B$18</f>
        <v>0</v>
      </c>
      <c r="N829" s="15" t="str">
        <f>Décompte!$E$11</f>
        <v>INF</v>
      </c>
    </row>
    <row r="830" spans="1:14" x14ac:dyDescent="0.2">
      <c r="A830" s="152"/>
      <c r="B830" s="153"/>
      <c r="C830" s="157"/>
      <c r="D830" s="157"/>
      <c r="E830" s="158"/>
      <c r="F830" s="159"/>
      <c r="G830" s="136" t="str">
        <f>DECOMPTE[[#This Row],[controle_1]]</f>
        <v>-</v>
      </c>
      <c r="H8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0" s="134">
        <f>IF(DECOMPTE[[#This Row],[controle_1]]="-",DECOMPTE[[#This Row],[Nb jours facturés au patient]]*Part_patient,0)</f>
        <v>0</v>
      </c>
      <c r="J8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0" s="119">
        <f>Décompte!$D$8</f>
        <v>43466</v>
      </c>
      <c r="L830" s="16">
        <f>Décompte!$B$12</f>
        <v>0</v>
      </c>
      <c r="M830" s="16">
        <f>Décompte!$B$18</f>
        <v>0</v>
      </c>
      <c r="N830" s="15" t="str">
        <f>Décompte!$E$11</f>
        <v>INF</v>
      </c>
    </row>
    <row r="831" spans="1:14" x14ac:dyDescent="0.2">
      <c r="A831" s="152"/>
      <c r="B831" s="153"/>
      <c r="C831" s="157"/>
      <c r="D831" s="157"/>
      <c r="E831" s="158"/>
      <c r="F831" s="159"/>
      <c r="G831" s="136" t="str">
        <f>DECOMPTE[[#This Row],[controle_1]]</f>
        <v>-</v>
      </c>
      <c r="H8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1" s="134">
        <f>IF(DECOMPTE[[#This Row],[controle_1]]="-",DECOMPTE[[#This Row],[Nb jours facturés au patient]]*Part_patient,0)</f>
        <v>0</v>
      </c>
      <c r="J8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1" s="119">
        <f>Décompte!$D$8</f>
        <v>43466</v>
      </c>
      <c r="L831" s="16">
        <f>Décompte!$B$12</f>
        <v>0</v>
      </c>
      <c r="M831" s="16">
        <f>Décompte!$B$18</f>
        <v>0</v>
      </c>
      <c r="N831" s="15" t="str">
        <f>Décompte!$E$11</f>
        <v>INF</v>
      </c>
    </row>
    <row r="832" spans="1:14" x14ac:dyDescent="0.2">
      <c r="A832" s="152"/>
      <c r="B832" s="153"/>
      <c r="C832" s="157"/>
      <c r="D832" s="157"/>
      <c r="E832" s="158"/>
      <c r="F832" s="159"/>
      <c r="G832" s="136" t="str">
        <f>DECOMPTE[[#This Row],[controle_1]]</f>
        <v>-</v>
      </c>
      <c r="H8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2" s="134">
        <f>IF(DECOMPTE[[#This Row],[controle_1]]="-",DECOMPTE[[#This Row],[Nb jours facturés au patient]]*Part_patient,0)</f>
        <v>0</v>
      </c>
      <c r="J8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2" s="119">
        <f>Décompte!$D$8</f>
        <v>43466</v>
      </c>
      <c r="L832" s="16">
        <f>Décompte!$B$12</f>
        <v>0</v>
      </c>
      <c r="M832" s="16">
        <f>Décompte!$B$18</f>
        <v>0</v>
      </c>
      <c r="N832" s="15" t="str">
        <f>Décompte!$E$11</f>
        <v>INF</v>
      </c>
    </row>
    <row r="833" spans="1:14" x14ac:dyDescent="0.2">
      <c r="A833" s="152"/>
      <c r="B833" s="153"/>
      <c r="C833" s="157"/>
      <c r="D833" s="157"/>
      <c r="E833" s="158"/>
      <c r="F833" s="159"/>
      <c r="G833" s="136" t="str">
        <f>DECOMPTE[[#This Row],[controle_1]]</f>
        <v>-</v>
      </c>
      <c r="H8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3" s="134">
        <f>IF(DECOMPTE[[#This Row],[controle_1]]="-",DECOMPTE[[#This Row],[Nb jours facturés au patient]]*Part_patient,0)</f>
        <v>0</v>
      </c>
      <c r="J8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3" s="119">
        <f>Décompte!$D$8</f>
        <v>43466</v>
      </c>
      <c r="L833" s="16">
        <f>Décompte!$B$12</f>
        <v>0</v>
      </c>
      <c r="M833" s="16">
        <f>Décompte!$B$18</f>
        <v>0</v>
      </c>
      <c r="N833" s="15" t="str">
        <f>Décompte!$E$11</f>
        <v>INF</v>
      </c>
    </row>
    <row r="834" spans="1:14" x14ac:dyDescent="0.2">
      <c r="A834" s="152"/>
      <c r="B834" s="153"/>
      <c r="C834" s="157"/>
      <c r="D834" s="157"/>
      <c r="E834" s="158"/>
      <c r="F834" s="159"/>
      <c r="G834" s="136" t="str">
        <f>DECOMPTE[[#This Row],[controle_1]]</f>
        <v>-</v>
      </c>
      <c r="H8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4" s="134">
        <f>IF(DECOMPTE[[#This Row],[controle_1]]="-",DECOMPTE[[#This Row],[Nb jours facturés au patient]]*Part_patient,0)</f>
        <v>0</v>
      </c>
      <c r="J8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4" s="119">
        <f>Décompte!$D$8</f>
        <v>43466</v>
      </c>
      <c r="L834" s="16">
        <f>Décompte!$B$12</f>
        <v>0</v>
      </c>
      <c r="M834" s="16">
        <f>Décompte!$B$18</f>
        <v>0</v>
      </c>
      <c r="N834" s="15" t="str">
        <f>Décompte!$E$11</f>
        <v>INF</v>
      </c>
    </row>
    <row r="835" spans="1:14" x14ac:dyDescent="0.2">
      <c r="A835" s="152"/>
      <c r="B835" s="153"/>
      <c r="C835" s="157"/>
      <c r="D835" s="157"/>
      <c r="E835" s="158"/>
      <c r="F835" s="159"/>
      <c r="G835" s="136" t="str">
        <f>DECOMPTE[[#This Row],[controle_1]]</f>
        <v>-</v>
      </c>
      <c r="H8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5" s="134">
        <f>IF(DECOMPTE[[#This Row],[controle_1]]="-",DECOMPTE[[#This Row],[Nb jours facturés au patient]]*Part_patient,0)</f>
        <v>0</v>
      </c>
      <c r="J8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5" s="119">
        <f>Décompte!$D$8</f>
        <v>43466</v>
      </c>
      <c r="L835" s="16">
        <f>Décompte!$B$12</f>
        <v>0</v>
      </c>
      <c r="M835" s="16">
        <f>Décompte!$B$18</f>
        <v>0</v>
      </c>
      <c r="N835" s="15" t="str">
        <f>Décompte!$E$11</f>
        <v>INF</v>
      </c>
    </row>
    <row r="836" spans="1:14" x14ac:dyDescent="0.2">
      <c r="A836" s="152"/>
      <c r="B836" s="153"/>
      <c r="C836" s="157"/>
      <c r="D836" s="157"/>
      <c r="E836" s="158"/>
      <c r="F836" s="159"/>
      <c r="G836" s="136" t="str">
        <f>DECOMPTE[[#This Row],[controle_1]]</f>
        <v>-</v>
      </c>
      <c r="H8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6" s="134">
        <f>IF(DECOMPTE[[#This Row],[controle_1]]="-",DECOMPTE[[#This Row],[Nb jours facturés au patient]]*Part_patient,0)</f>
        <v>0</v>
      </c>
      <c r="J8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6" s="119">
        <f>Décompte!$D$8</f>
        <v>43466</v>
      </c>
      <c r="L836" s="16">
        <f>Décompte!$B$12</f>
        <v>0</v>
      </c>
      <c r="M836" s="16">
        <f>Décompte!$B$18</f>
        <v>0</v>
      </c>
      <c r="N836" s="15" t="str">
        <f>Décompte!$E$11</f>
        <v>INF</v>
      </c>
    </row>
    <row r="837" spans="1:14" x14ac:dyDescent="0.2">
      <c r="A837" s="152"/>
      <c r="B837" s="153"/>
      <c r="C837" s="157"/>
      <c r="D837" s="157"/>
      <c r="E837" s="158"/>
      <c r="F837" s="159"/>
      <c r="G837" s="136" t="str">
        <f>DECOMPTE[[#This Row],[controle_1]]</f>
        <v>-</v>
      </c>
      <c r="H8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7" s="134">
        <f>IF(DECOMPTE[[#This Row],[controle_1]]="-",DECOMPTE[[#This Row],[Nb jours facturés au patient]]*Part_patient,0)</f>
        <v>0</v>
      </c>
      <c r="J8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7" s="119">
        <f>Décompte!$D$8</f>
        <v>43466</v>
      </c>
      <c r="L837" s="16">
        <f>Décompte!$B$12</f>
        <v>0</v>
      </c>
      <c r="M837" s="16">
        <f>Décompte!$B$18</f>
        <v>0</v>
      </c>
      <c r="N837" s="15" t="str">
        <f>Décompte!$E$11</f>
        <v>INF</v>
      </c>
    </row>
    <row r="838" spans="1:14" x14ac:dyDescent="0.2">
      <c r="A838" s="152"/>
      <c r="B838" s="153"/>
      <c r="C838" s="157"/>
      <c r="D838" s="157"/>
      <c r="E838" s="158"/>
      <c r="F838" s="159"/>
      <c r="G838" s="136" t="str">
        <f>DECOMPTE[[#This Row],[controle_1]]</f>
        <v>-</v>
      </c>
      <c r="H8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8" s="134">
        <f>IF(DECOMPTE[[#This Row],[controle_1]]="-",DECOMPTE[[#This Row],[Nb jours facturés au patient]]*Part_patient,0)</f>
        <v>0</v>
      </c>
      <c r="J8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8" s="119">
        <f>Décompte!$D$8</f>
        <v>43466</v>
      </c>
      <c r="L838" s="16">
        <f>Décompte!$B$12</f>
        <v>0</v>
      </c>
      <c r="M838" s="16">
        <f>Décompte!$B$18</f>
        <v>0</v>
      </c>
      <c r="N838" s="15" t="str">
        <f>Décompte!$E$11</f>
        <v>INF</v>
      </c>
    </row>
    <row r="839" spans="1:14" x14ac:dyDescent="0.2">
      <c r="A839" s="152"/>
      <c r="B839" s="153"/>
      <c r="C839" s="157"/>
      <c r="D839" s="157"/>
      <c r="E839" s="158"/>
      <c r="F839" s="159"/>
      <c r="G839" s="136" t="str">
        <f>DECOMPTE[[#This Row],[controle_1]]</f>
        <v>-</v>
      </c>
      <c r="H8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39" s="134">
        <f>IF(DECOMPTE[[#This Row],[controle_1]]="-",DECOMPTE[[#This Row],[Nb jours facturés au patient]]*Part_patient,0)</f>
        <v>0</v>
      </c>
      <c r="J8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39" s="119">
        <f>Décompte!$D$8</f>
        <v>43466</v>
      </c>
      <c r="L839" s="16">
        <f>Décompte!$B$12</f>
        <v>0</v>
      </c>
      <c r="M839" s="16">
        <f>Décompte!$B$18</f>
        <v>0</v>
      </c>
      <c r="N839" s="15" t="str">
        <f>Décompte!$E$11</f>
        <v>INF</v>
      </c>
    </row>
    <row r="840" spans="1:14" x14ac:dyDescent="0.2">
      <c r="A840" s="152"/>
      <c r="B840" s="153"/>
      <c r="C840" s="157"/>
      <c r="D840" s="157"/>
      <c r="E840" s="158"/>
      <c r="F840" s="159"/>
      <c r="G840" s="136" t="str">
        <f>DECOMPTE[[#This Row],[controle_1]]</f>
        <v>-</v>
      </c>
      <c r="H8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0" s="134">
        <f>IF(DECOMPTE[[#This Row],[controle_1]]="-",DECOMPTE[[#This Row],[Nb jours facturés au patient]]*Part_patient,0)</f>
        <v>0</v>
      </c>
      <c r="J8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0" s="119">
        <f>Décompte!$D$8</f>
        <v>43466</v>
      </c>
      <c r="L840" s="16">
        <f>Décompte!$B$12</f>
        <v>0</v>
      </c>
      <c r="M840" s="16">
        <f>Décompte!$B$18</f>
        <v>0</v>
      </c>
      <c r="N840" s="15" t="str">
        <f>Décompte!$E$11</f>
        <v>INF</v>
      </c>
    </row>
    <row r="841" spans="1:14" x14ac:dyDescent="0.2">
      <c r="A841" s="152"/>
      <c r="B841" s="153"/>
      <c r="C841" s="157"/>
      <c r="D841" s="157"/>
      <c r="E841" s="158"/>
      <c r="F841" s="159"/>
      <c r="G841" s="136" t="str">
        <f>DECOMPTE[[#This Row],[controle_1]]</f>
        <v>-</v>
      </c>
      <c r="H8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1" s="134">
        <f>IF(DECOMPTE[[#This Row],[controle_1]]="-",DECOMPTE[[#This Row],[Nb jours facturés au patient]]*Part_patient,0)</f>
        <v>0</v>
      </c>
      <c r="J8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1" s="119">
        <f>Décompte!$D$8</f>
        <v>43466</v>
      </c>
      <c r="L841" s="16">
        <f>Décompte!$B$12</f>
        <v>0</v>
      </c>
      <c r="M841" s="16">
        <f>Décompte!$B$18</f>
        <v>0</v>
      </c>
      <c r="N841" s="15" t="str">
        <f>Décompte!$E$11</f>
        <v>INF</v>
      </c>
    </row>
    <row r="842" spans="1:14" x14ac:dyDescent="0.2">
      <c r="A842" s="152"/>
      <c r="B842" s="153"/>
      <c r="C842" s="157"/>
      <c r="D842" s="157"/>
      <c r="E842" s="158"/>
      <c r="F842" s="159"/>
      <c r="G842" s="136" t="str">
        <f>DECOMPTE[[#This Row],[controle_1]]</f>
        <v>-</v>
      </c>
      <c r="H8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2" s="134">
        <f>IF(DECOMPTE[[#This Row],[controle_1]]="-",DECOMPTE[[#This Row],[Nb jours facturés au patient]]*Part_patient,0)</f>
        <v>0</v>
      </c>
      <c r="J8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2" s="119">
        <f>Décompte!$D$8</f>
        <v>43466</v>
      </c>
      <c r="L842" s="16">
        <f>Décompte!$B$12</f>
        <v>0</v>
      </c>
      <c r="M842" s="16">
        <f>Décompte!$B$18</f>
        <v>0</v>
      </c>
      <c r="N842" s="15" t="str">
        <f>Décompte!$E$11</f>
        <v>INF</v>
      </c>
    </row>
    <row r="843" spans="1:14" x14ac:dyDescent="0.2">
      <c r="A843" s="152"/>
      <c r="B843" s="153"/>
      <c r="C843" s="157"/>
      <c r="D843" s="157"/>
      <c r="E843" s="158"/>
      <c r="F843" s="159"/>
      <c r="G843" s="136" t="str">
        <f>DECOMPTE[[#This Row],[controle_1]]</f>
        <v>-</v>
      </c>
      <c r="H8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3" s="134">
        <f>IF(DECOMPTE[[#This Row],[controle_1]]="-",DECOMPTE[[#This Row],[Nb jours facturés au patient]]*Part_patient,0)</f>
        <v>0</v>
      </c>
      <c r="J8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3" s="119">
        <f>Décompte!$D$8</f>
        <v>43466</v>
      </c>
      <c r="L843" s="16">
        <f>Décompte!$B$12</f>
        <v>0</v>
      </c>
      <c r="M843" s="16">
        <f>Décompte!$B$18</f>
        <v>0</v>
      </c>
      <c r="N843" s="15" t="str">
        <f>Décompte!$E$11</f>
        <v>INF</v>
      </c>
    </row>
    <row r="844" spans="1:14" x14ac:dyDescent="0.2">
      <c r="A844" s="152"/>
      <c r="B844" s="153"/>
      <c r="C844" s="157"/>
      <c r="D844" s="157"/>
      <c r="E844" s="158"/>
      <c r="F844" s="159"/>
      <c r="G844" s="136" t="str">
        <f>DECOMPTE[[#This Row],[controle_1]]</f>
        <v>-</v>
      </c>
      <c r="H8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4" s="134">
        <f>IF(DECOMPTE[[#This Row],[controle_1]]="-",DECOMPTE[[#This Row],[Nb jours facturés au patient]]*Part_patient,0)</f>
        <v>0</v>
      </c>
      <c r="J8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4" s="119">
        <f>Décompte!$D$8</f>
        <v>43466</v>
      </c>
      <c r="L844" s="16">
        <f>Décompte!$B$12</f>
        <v>0</v>
      </c>
      <c r="M844" s="16">
        <f>Décompte!$B$18</f>
        <v>0</v>
      </c>
      <c r="N844" s="15" t="str">
        <f>Décompte!$E$11</f>
        <v>INF</v>
      </c>
    </row>
    <row r="845" spans="1:14" x14ac:dyDescent="0.2">
      <c r="A845" s="152"/>
      <c r="B845" s="153"/>
      <c r="C845" s="157"/>
      <c r="D845" s="157"/>
      <c r="E845" s="158"/>
      <c r="F845" s="159"/>
      <c r="G845" s="136" t="str">
        <f>DECOMPTE[[#This Row],[controle_1]]</f>
        <v>-</v>
      </c>
      <c r="H8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5" s="134">
        <f>IF(DECOMPTE[[#This Row],[controle_1]]="-",DECOMPTE[[#This Row],[Nb jours facturés au patient]]*Part_patient,0)</f>
        <v>0</v>
      </c>
      <c r="J8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5" s="119">
        <f>Décompte!$D$8</f>
        <v>43466</v>
      </c>
      <c r="L845" s="16">
        <f>Décompte!$B$12</f>
        <v>0</v>
      </c>
      <c r="M845" s="16">
        <f>Décompte!$B$18</f>
        <v>0</v>
      </c>
      <c r="N845" s="15" t="str">
        <f>Décompte!$E$11</f>
        <v>INF</v>
      </c>
    </row>
    <row r="846" spans="1:14" x14ac:dyDescent="0.2">
      <c r="A846" s="152"/>
      <c r="B846" s="153"/>
      <c r="C846" s="157"/>
      <c r="D846" s="157"/>
      <c r="E846" s="158"/>
      <c r="F846" s="159"/>
      <c r="G846" s="136" t="str">
        <f>DECOMPTE[[#This Row],[controle_1]]</f>
        <v>-</v>
      </c>
      <c r="H8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6" s="134">
        <f>IF(DECOMPTE[[#This Row],[controle_1]]="-",DECOMPTE[[#This Row],[Nb jours facturés au patient]]*Part_patient,0)</f>
        <v>0</v>
      </c>
      <c r="J8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6" s="119">
        <f>Décompte!$D$8</f>
        <v>43466</v>
      </c>
      <c r="L846" s="16">
        <f>Décompte!$B$12</f>
        <v>0</v>
      </c>
      <c r="M846" s="16">
        <f>Décompte!$B$18</f>
        <v>0</v>
      </c>
      <c r="N846" s="15" t="str">
        <f>Décompte!$E$11</f>
        <v>INF</v>
      </c>
    </row>
    <row r="847" spans="1:14" x14ac:dyDescent="0.2">
      <c r="A847" s="152"/>
      <c r="B847" s="153"/>
      <c r="C847" s="157"/>
      <c r="D847" s="157"/>
      <c r="E847" s="158"/>
      <c r="F847" s="159"/>
      <c r="G847" s="136" t="str">
        <f>DECOMPTE[[#This Row],[controle_1]]</f>
        <v>-</v>
      </c>
      <c r="H8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7" s="134">
        <f>IF(DECOMPTE[[#This Row],[controle_1]]="-",DECOMPTE[[#This Row],[Nb jours facturés au patient]]*Part_patient,0)</f>
        <v>0</v>
      </c>
      <c r="J8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7" s="119">
        <f>Décompte!$D$8</f>
        <v>43466</v>
      </c>
      <c r="L847" s="16">
        <f>Décompte!$B$12</f>
        <v>0</v>
      </c>
      <c r="M847" s="16">
        <f>Décompte!$B$18</f>
        <v>0</v>
      </c>
      <c r="N847" s="15" t="str">
        <f>Décompte!$E$11</f>
        <v>INF</v>
      </c>
    </row>
    <row r="848" spans="1:14" x14ac:dyDescent="0.2">
      <c r="A848" s="152"/>
      <c r="B848" s="153"/>
      <c r="C848" s="157"/>
      <c r="D848" s="157"/>
      <c r="E848" s="158"/>
      <c r="F848" s="159"/>
      <c r="G848" s="136" t="str">
        <f>DECOMPTE[[#This Row],[controle_1]]</f>
        <v>-</v>
      </c>
      <c r="H8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8" s="134">
        <f>IF(DECOMPTE[[#This Row],[controle_1]]="-",DECOMPTE[[#This Row],[Nb jours facturés au patient]]*Part_patient,0)</f>
        <v>0</v>
      </c>
      <c r="J8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8" s="119">
        <f>Décompte!$D$8</f>
        <v>43466</v>
      </c>
      <c r="L848" s="16">
        <f>Décompte!$B$12</f>
        <v>0</v>
      </c>
      <c r="M848" s="16">
        <f>Décompte!$B$18</f>
        <v>0</v>
      </c>
      <c r="N848" s="15" t="str">
        <f>Décompte!$E$11</f>
        <v>INF</v>
      </c>
    </row>
    <row r="849" spans="1:14" x14ac:dyDescent="0.2">
      <c r="A849" s="152"/>
      <c r="B849" s="153"/>
      <c r="C849" s="157"/>
      <c r="D849" s="157"/>
      <c r="E849" s="158"/>
      <c r="F849" s="159"/>
      <c r="G849" s="136" t="str">
        <f>DECOMPTE[[#This Row],[controle_1]]</f>
        <v>-</v>
      </c>
      <c r="H8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49" s="134">
        <f>IF(DECOMPTE[[#This Row],[controle_1]]="-",DECOMPTE[[#This Row],[Nb jours facturés au patient]]*Part_patient,0)</f>
        <v>0</v>
      </c>
      <c r="J8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49" s="119">
        <f>Décompte!$D$8</f>
        <v>43466</v>
      </c>
      <c r="L849" s="16">
        <f>Décompte!$B$12</f>
        <v>0</v>
      </c>
      <c r="M849" s="16">
        <f>Décompte!$B$18</f>
        <v>0</v>
      </c>
      <c r="N849" s="15" t="str">
        <f>Décompte!$E$11</f>
        <v>INF</v>
      </c>
    </row>
    <row r="850" spans="1:14" x14ac:dyDescent="0.2">
      <c r="A850" s="152"/>
      <c r="B850" s="153"/>
      <c r="C850" s="157"/>
      <c r="D850" s="157"/>
      <c r="E850" s="158"/>
      <c r="F850" s="159"/>
      <c r="G850" s="136" t="str">
        <f>DECOMPTE[[#This Row],[controle_1]]</f>
        <v>-</v>
      </c>
      <c r="H8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0" s="134">
        <f>IF(DECOMPTE[[#This Row],[controle_1]]="-",DECOMPTE[[#This Row],[Nb jours facturés au patient]]*Part_patient,0)</f>
        <v>0</v>
      </c>
      <c r="J8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0" s="119">
        <f>Décompte!$D$8</f>
        <v>43466</v>
      </c>
      <c r="L850" s="16">
        <f>Décompte!$B$12</f>
        <v>0</v>
      </c>
      <c r="M850" s="16">
        <f>Décompte!$B$18</f>
        <v>0</v>
      </c>
      <c r="N850" s="15" t="str">
        <f>Décompte!$E$11</f>
        <v>INF</v>
      </c>
    </row>
    <row r="851" spans="1:14" x14ac:dyDescent="0.2">
      <c r="A851" s="152"/>
      <c r="B851" s="153"/>
      <c r="C851" s="157"/>
      <c r="D851" s="157"/>
      <c r="E851" s="158"/>
      <c r="F851" s="159"/>
      <c r="G851" s="136" t="str">
        <f>DECOMPTE[[#This Row],[controle_1]]</f>
        <v>-</v>
      </c>
      <c r="H8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1" s="134">
        <f>IF(DECOMPTE[[#This Row],[controle_1]]="-",DECOMPTE[[#This Row],[Nb jours facturés au patient]]*Part_patient,0)</f>
        <v>0</v>
      </c>
      <c r="J8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1" s="119">
        <f>Décompte!$D$8</f>
        <v>43466</v>
      </c>
      <c r="L851" s="16">
        <f>Décompte!$B$12</f>
        <v>0</v>
      </c>
      <c r="M851" s="16">
        <f>Décompte!$B$18</f>
        <v>0</v>
      </c>
      <c r="N851" s="15" t="str">
        <f>Décompte!$E$11</f>
        <v>INF</v>
      </c>
    </row>
    <row r="852" spans="1:14" x14ac:dyDescent="0.2">
      <c r="A852" s="152"/>
      <c r="B852" s="153"/>
      <c r="C852" s="157"/>
      <c r="D852" s="157"/>
      <c r="E852" s="158"/>
      <c r="F852" s="159"/>
      <c r="G852" s="136" t="str">
        <f>DECOMPTE[[#This Row],[controle_1]]</f>
        <v>-</v>
      </c>
      <c r="H8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2" s="134">
        <f>IF(DECOMPTE[[#This Row],[controle_1]]="-",DECOMPTE[[#This Row],[Nb jours facturés au patient]]*Part_patient,0)</f>
        <v>0</v>
      </c>
      <c r="J8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2" s="119">
        <f>Décompte!$D$8</f>
        <v>43466</v>
      </c>
      <c r="L852" s="16">
        <f>Décompte!$B$12</f>
        <v>0</v>
      </c>
      <c r="M852" s="16">
        <f>Décompte!$B$18</f>
        <v>0</v>
      </c>
      <c r="N852" s="15" t="str">
        <f>Décompte!$E$11</f>
        <v>INF</v>
      </c>
    </row>
    <row r="853" spans="1:14" x14ac:dyDescent="0.2">
      <c r="A853" s="152"/>
      <c r="B853" s="153"/>
      <c r="C853" s="157"/>
      <c r="D853" s="157"/>
      <c r="E853" s="158"/>
      <c r="F853" s="159"/>
      <c r="G853" s="136" t="str">
        <f>DECOMPTE[[#This Row],[controle_1]]</f>
        <v>-</v>
      </c>
      <c r="H8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3" s="134">
        <f>IF(DECOMPTE[[#This Row],[controle_1]]="-",DECOMPTE[[#This Row],[Nb jours facturés au patient]]*Part_patient,0)</f>
        <v>0</v>
      </c>
      <c r="J8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3" s="119">
        <f>Décompte!$D$8</f>
        <v>43466</v>
      </c>
      <c r="L853" s="16">
        <f>Décompte!$B$12</f>
        <v>0</v>
      </c>
      <c r="M853" s="16">
        <f>Décompte!$B$18</f>
        <v>0</v>
      </c>
      <c r="N853" s="15" t="str">
        <f>Décompte!$E$11</f>
        <v>INF</v>
      </c>
    </row>
    <row r="854" spans="1:14" x14ac:dyDescent="0.2">
      <c r="A854" s="152"/>
      <c r="B854" s="153"/>
      <c r="C854" s="157"/>
      <c r="D854" s="157"/>
      <c r="E854" s="158"/>
      <c r="F854" s="159"/>
      <c r="G854" s="136" t="str">
        <f>DECOMPTE[[#This Row],[controle_1]]</f>
        <v>-</v>
      </c>
      <c r="H8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4" s="134">
        <f>IF(DECOMPTE[[#This Row],[controle_1]]="-",DECOMPTE[[#This Row],[Nb jours facturés au patient]]*Part_patient,0)</f>
        <v>0</v>
      </c>
      <c r="J8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4" s="119">
        <f>Décompte!$D$8</f>
        <v>43466</v>
      </c>
      <c r="L854" s="16">
        <f>Décompte!$B$12</f>
        <v>0</v>
      </c>
      <c r="M854" s="16">
        <f>Décompte!$B$18</f>
        <v>0</v>
      </c>
      <c r="N854" s="15" t="str">
        <f>Décompte!$E$11</f>
        <v>INF</v>
      </c>
    </row>
    <row r="855" spans="1:14" x14ac:dyDescent="0.2">
      <c r="A855" s="152"/>
      <c r="B855" s="153"/>
      <c r="C855" s="157"/>
      <c r="D855" s="157"/>
      <c r="E855" s="158"/>
      <c r="F855" s="159"/>
      <c r="G855" s="136" t="str">
        <f>DECOMPTE[[#This Row],[controle_1]]</f>
        <v>-</v>
      </c>
      <c r="H8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5" s="134">
        <f>IF(DECOMPTE[[#This Row],[controle_1]]="-",DECOMPTE[[#This Row],[Nb jours facturés au patient]]*Part_patient,0)</f>
        <v>0</v>
      </c>
      <c r="J8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5" s="119">
        <f>Décompte!$D$8</f>
        <v>43466</v>
      </c>
      <c r="L855" s="16">
        <f>Décompte!$B$12</f>
        <v>0</v>
      </c>
      <c r="M855" s="16">
        <f>Décompte!$B$18</f>
        <v>0</v>
      </c>
      <c r="N855" s="15" t="str">
        <f>Décompte!$E$11</f>
        <v>INF</v>
      </c>
    </row>
    <row r="856" spans="1:14" x14ac:dyDescent="0.2">
      <c r="A856" s="152"/>
      <c r="B856" s="153"/>
      <c r="C856" s="157"/>
      <c r="D856" s="157"/>
      <c r="E856" s="158"/>
      <c r="F856" s="159"/>
      <c r="G856" s="136" t="str">
        <f>DECOMPTE[[#This Row],[controle_1]]</f>
        <v>-</v>
      </c>
      <c r="H8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6" s="134">
        <f>IF(DECOMPTE[[#This Row],[controle_1]]="-",DECOMPTE[[#This Row],[Nb jours facturés au patient]]*Part_patient,0)</f>
        <v>0</v>
      </c>
      <c r="J8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6" s="119">
        <f>Décompte!$D$8</f>
        <v>43466</v>
      </c>
      <c r="L856" s="16">
        <f>Décompte!$B$12</f>
        <v>0</v>
      </c>
      <c r="M856" s="16">
        <f>Décompte!$B$18</f>
        <v>0</v>
      </c>
      <c r="N856" s="15" t="str">
        <f>Décompte!$E$11</f>
        <v>INF</v>
      </c>
    </row>
    <row r="857" spans="1:14" x14ac:dyDescent="0.2">
      <c r="A857" s="152"/>
      <c r="B857" s="153"/>
      <c r="C857" s="157"/>
      <c r="D857" s="157"/>
      <c r="E857" s="158"/>
      <c r="F857" s="159"/>
      <c r="G857" s="136" t="str">
        <f>DECOMPTE[[#This Row],[controle_1]]</f>
        <v>-</v>
      </c>
      <c r="H8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7" s="134">
        <f>IF(DECOMPTE[[#This Row],[controle_1]]="-",DECOMPTE[[#This Row],[Nb jours facturés au patient]]*Part_patient,0)</f>
        <v>0</v>
      </c>
      <c r="J8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7" s="119">
        <f>Décompte!$D$8</f>
        <v>43466</v>
      </c>
      <c r="L857" s="16">
        <f>Décompte!$B$12</f>
        <v>0</v>
      </c>
      <c r="M857" s="16">
        <f>Décompte!$B$18</f>
        <v>0</v>
      </c>
      <c r="N857" s="15" t="str">
        <f>Décompte!$E$11</f>
        <v>INF</v>
      </c>
    </row>
    <row r="858" spans="1:14" x14ac:dyDescent="0.2">
      <c r="A858" s="152"/>
      <c r="B858" s="153"/>
      <c r="C858" s="157"/>
      <c r="D858" s="157"/>
      <c r="E858" s="158"/>
      <c r="F858" s="159"/>
      <c r="G858" s="136" t="str">
        <f>DECOMPTE[[#This Row],[controle_1]]</f>
        <v>-</v>
      </c>
      <c r="H8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8" s="134">
        <f>IF(DECOMPTE[[#This Row],[controle_1]]="-",DECOMPTE[[#This Row],[Nb jours facturés au patient]]*Part_patient,0)</f>
        <v>0</v>
      </c>
      <c r="J8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8" s="119">
        <f>Décompte!$D$8</f>
        <v>43466</v>
      </c>
      <c r="L858" s="16">
        <f>Décompte!$B$12</f>
        <v>0</v>
      </c>
      <c r="M858" s="16">
        <f>Décompte!$B$18</f>
        <v>0</v>
      </c>
      <c r="N858" s="15" t="str">
        <f>Décompte!$E$11</f>
        <v>INF</v>
      </c>
    </row>
    <row r="859" spans="1:14" x14ac:dyDescent="0.2">
      <c r="A859" s="152"/>
      <c r="B859" s="153"/>
      <c r="C859" s="157"/>
      <c r="D859" s="157"/>
      <c r="E859" s="158"/>
      <c r="F859" s="159"/>
      <c r="G859" s="136" t="str">
        <f>DECOMPTE[[#This Row],[controle_1]]</f>
        <v>-</v>
      </c>
      <c r="H8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59" s="134">
        <f>IF(DECOMPTE[[#This Row],[controle_1]]="-",DECOMPTE[[#This Row],[Nb jours facturés au patient]]*Part_patient,0)</f>
        <v>0</v>
      </c>
      <c r="J8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59" s="119">
        <f>Décompte!$D$8</f>
        <v>43466</v>
      </c>
      <c r="L859" s="16">
        <f>Décompte!$B$12</f>
        <v>0</v>
      </c>
      <c r="M859" s="16">
        <f>Décompte!$B$18</f>
        <v>0</v>
      </c>
      <c r="N859" s="15" t="str">
        <f>Décompte!$E$11</f>
        <v>INF</v>
      </c>
    </row>
    <row r="860" spans="1:14" x14ac:dyDescent="0.2">
      <c r="A860" s="152"/>
      <c r="B860" s="153"/>
      <c r="C860" s="157"/>
      <c r="D860" s="157"/>
      <c r="E860" s="158"/>
      <c r="F860" s="159"/>
      <c r="G860" s="136" t="str">
        <f>DECOMPTE[[#This Row],[controle_1]]</f>
        <v>-</v>
      </c>
      <c r="H8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0" s="134">
        <f>IF(DECOMPTE[[#This Row],[controle_1]]="-",DECOMPTE[[#This Row],[Nb jours facturés au patient]]*Part_patient,0)</f>
        <v>0</v>
      </c>
      <c r="J8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0" s="119">
        <f>Décompte!$D$8</f>
        <v>43466</v>
      </c>
      <c r="L860" s="16">
        <f>Décompte!$B$12</f>
        <v>0</v>
      </c>
      <c r="M860" s="16">
        <f>Décompte!$B$18</f>
        <v>0</v>
      </c>
      <c r="N860" s="15" t="str">
        <f>Décompte!$E$11</f>
        <v>INF</v>
      </c>
    </row>
    <row r="861" spans="1:14" x14ac:dyDescent="0.2">
      <c r="A861" s="152"/>
      <c r="B861" s="153"/>
      <c r="C861" s="157"/>
      <c r="D861" s="157"/>
      <c r="E861" s="158"/>
      <c r="F861" s="159"/>
      <c r="G861" s="136" t="str">
        <f>DECOMPTE[[#This Row],[controle_1]]</f>
        <v>-</v>
      </c>
      <c r="H8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1" s="134">
        <f>IF(DECOMPTE[[#This Row],[controle_1]]="-",DECOMPTE[[#This Row],[Nb jours facturés au patient]]*Part_patient,0)</f>
        <v>0</v>
      </c>
      <c r="J8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1" s="119">
        <f>Décompte!$D$8</f>
        <v>43466</v>
      </c>
      <c r="L861" s="16">
        <f>Décompte!$B$12</f>
        <v>0</v>
      </c>
      <c r="M861" s="16">
        <f>Décompte!$B$18</f>
        <v>0</v>
      </c>
      <c r="N861" s="15" t="str">
        <f>Décompte!$E$11</f>
        <v>INF</v>
      </c>
    </row>
    <row r="862" spans="1:14" x14ac:dyDescent="0.2">
      <c r="A862" s="152"/>
      <c r="B862" s="153"/>
      <c r="C862" s="157"/>
      <c r="D862" s="157"/>
      <c r="E862" s="158"/>
      <c r="F862" s="159"/>
      <c r="G862" s="136" t="str">
        <f>DECOMPTE[[#This Row],[controle_1]]</f>
        <v>-</v>
      </c>
      <c r="H8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2" s="134">
        <f>IF(DECOMPTE[[#This Row],[controle_1]]="-",DECOMPTE[[#This Row],[Nb jours facturés au patient]]*Part_patient,0)</f>
        <v>0</v>
      </c>
      <c r="J8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2" s="119">
        <f>Décompte!$D$8</f>
        <v>43466</v>
      </c>
      <c r="L862" s="16">
        <f>Décompte!$B$12</f>
        <v>0</v>
      </c>
      <c r="M862" s="16">
        <f>Décompte!$B$18</f>
        <v>0</v>
      </c>
      <c r="N862" s="15" t="str">
        <f>Décompte!$E$11</f>
        <v>INF</v>
      </c>
    </row>
    <row r="863" spans="1:14" x14ac:dyDescent="0.2">
      <c r="A863" s="152"/>
      <c r="B863" s="153"/>
      <c r="C863" s="157"/>
      <c r="D863" s="157"/>
      <c r="E863" s="158"/>
      <c r="F863" s="159"/>
      <c r="G863" s="136" t="str">
        <f>DECOMPTE[[#This Row],[controle_1]]</f>
        <v>-</v>
      </c>
      <c r="H8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3" s="134">
        <f>IF(DECOMPTE[[#This Row],[controle_1]]="-",DECOMPTE[[#This Row],[Nb jours facturés au patient]]*Part_patient,0)</f>
        <v>0</v>
      </c>
      <c r="J8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3" s="119">
        <f>Décompte!$D$8</f>
        <v>43466</v>
      </c>
      <c r="L863" s="16">
        <f>Décompte!$B$12</f>
        <v>0</v>
      </c>
      <c r="M863" s="16">
        <f>Décompte!$B$18</f>
        <v>0</v>
      </c>
      <c r="N863" s="15" t="str">
        <f>Décompte!$E$11</f>
        <v>INF</v>
      </c>
    </row>
    <row r="864" spans="1:14" x14ac:dyDescent="0.2">
      <c r="A864" s="152"/>
      <c r="B864" s="153"/>
      <c r="C864" s="157"/>
      <c r="D864" s="157"/>
      <c r="E864" s="158"/>
      <c r="F864" s="159"/>
      <c r="G864" s="136" t="str">
        <f>DECOMPTE[[#This Row],[controle_1]]</f>
        <v>-</v>
      </c>
      <c r="H8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4" s="134">
        <f>IF(DECOMPTE[[#This Row],[controle_1]]="-",DECOMPTE[[#This Row],[Nb jours facturés au patient]]*Part_patient,0)</f>
        <v>0</v>
      </c>
      <c r="J8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4" s="119">
        <f>Décompte!$D$8</f>
        <v>43466</v>
      </c>
      <c r="L864" s="16">
        <f>Décompte!$B$12</f>
        <v>0</v>
      </c>
      <c r="M864" s="16">
        <f>Décompte!$B$18</f>
        <v>0</v>
      </c>
      <c r="N864" s="15" t="str">
        <f>Décompte!$E$11</f>
        <v>INF</v>
      </c>
    </row>
    <row r="865" spans="1:14" x14ac:dyDescent="0.2">
      <c r="A865" s="152"/>
      <c r="B865" s="153"/>
      <c r="C865" s="157"/>
      <c r="D865" s="157"/>
      <c r="E865" s="158"/>
      <c r="F865" s="159"/>
      <c r="G865" s="136" t="str">
        <f>DECOMPTE[[#This Row],[controle_1]]</f>
        <v>-</v>
      </c>
      <c r="H8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5" s="134">
        <f>IF(DECOMPTE[[#This Row],[controle_1]]="-",DECOMPTE[[#This Row],[Nb jours facturés au patient]]*Part_patient,0)</f>
        <v>0</v>
      </c>
      <c r="J8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5" s="119">
        <f>Décompte!$D$8</f>
        <v>43466</v>
      </c>
      <c r="L865" s="16">
        <f>Décompte!$B$12</f>
        <v>0</v>
      </c>
      <c r="M865" s="16">
        <f>Décompte!$B$18</f>
        <v>0</v>
      </c>
      <c r="N865" s="15" t="str">
        <f>Décompte!$E$11</f>
        <v>INF</v>
      </c>
    </row>
    <row r="866" spans="1:14" x14ac:dyDescent="0.2">
      <c r="A866" s="152"/>
      <c r="B866" s="153"/>
      <c r="C866" s="157"/>
      <c r="D866" s="157"/>
      <c r="E866" s="158"/>
      <c r="F866" s="159"/>
      <c r="G866" s="136" t="str">
        <f>DECOMPTE[[#This Row],[controle_1]]</f>
        <v>-</v>
      </c>
      <c r="H8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6" s="134">
        <f>IF(DECOMPTE[[#This Row],[controle_1]]="-",DECOMPTE[[#This Row],[Nb jours facturés au patient]]*Part_patient,0)</f>
        <v>0</v>
      </c>
      <c r="J8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6" s="119">
        <f>Décompte!$D$8</f>
        <v>43466</v>
      </c>
      <c r="L866" s="16">
        <f>Décompte!$B$12</f>
        <v>0</v>
      </c>
      <c r="M866" s="16">
        <f>Décompte!$B$18</f>
        <v>0</v>
      </c>
      <c r="N866" s="15" t="str">
        <f>Décompte!$E$11</f>
        <v>INF</v>
      </c>
    </row>
    <row r="867" spans="1:14" x14ac:dyDescent="0.2">
      <c r="A867" s="152"/>
      <c r="B867" s="153"/>
      <c r="C867" s="157"/>
      <c r="D867" s="157"/>
      <c r="E867" s="158"/>
      <c r="F867" s="159"/>
      <c r="G867" s="136" t="str">
        <f>DECOMPTE[[#This Row],[controle_1]]</f>
        <v>-</v>
      </c>
      <c r="H8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7" s="134">
        <f>IF(DECOMPTE[[#This Row],[controle_1]]="-",DECOMPTE[[#This Row],[Nb jours facturés au patient]]*Part_patient,0)</f>
        <v>0</v>
      </c>
      <c r="J8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7" s="119">
        <f>Décompte!$D$8</f>
        <v>43466</v>
      </c>
      <c r="L867" s="16">
        <f>Décompte!$B$12</f>
        <v>0</v>
      </c>
      <c r="M867" s="16">
        <f>Décompte!$B$18</f>
        <v>0</v>
      </c>
      <c r="N867" s="15" t="str">
        <f>Décompte!$E$11</f>
        <v>INF</v>
      </c>
    </row>
    <row r="868" spans="1:14" x14ac:dyDescent="0.2">
      <c r="A868" s="152"/>
      <c r="B868" s="153"/>
      <c r="C868" s="157"/>
      <c r="D868" s="157"/>
      <c r="E868" s="158"/>
      <c r="F868" s="159"/>
      <c r="G868" s="136" t="str">
        <f>DECOMPTE[[#This Row],[controle_1]]</f>
        <v>-</v>
      </c>
      <c r="H8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8" s="134">
        <f>IF(DECOMPTE[[#This Row],[controle_1]]="-",DECOMPTE[[#This Row],[Nb jours facturés au patient]]*Part_patient,0)</f>
        <v>0</v>
      </c>
      <c r="J8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8" s="119">
        <f>Décompte!$D$8</f>
        <v>43466</v>
      </c>
      <c r="L868" s="16">
        <f>Décompte!$B$12</f>
        <v>0</v>
      </c>
      <c r="M868" s="16">
        <f>Décompte!$B$18</f>
        <v>0</v>
      </c>
      <c r="N868" s="15" t="str">
        <f>Décompte!$E$11</f>
        <v>INF</v>
      </c>
    </row>
    <row r="869" spans="1:14" x14ac:dyDescent="0.2">
      <c r="A869" s="152"/>
      <c r="B869" s="153"/>
      <c r="C869" s="157"/>
      <c r="D869" s="157"/>
      <c r="E869" s="158"/>
      <c r="F869" s="159"/>
      <c r="G869" s="136" t="str">
        <f>DECOMPTE[[#This Row],[controle_1]]</f>
        <v>-</v>
      </c>
      <c r="H8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69" s="134">
        <f>IF(DECOMPTE[[#This Row],[controle_1]]="-",DECOMPTE[[#This Row],[Nb jours facturés au patient]]*Part_patient,0)</f>
        <v>0</v>
      </c>
      <c r="J8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69" s="119">
        <f>Décompte!$D$8</f>
        <v>43466</v>
      </c>
      <c r="L869" s="16">
        <f>Décompte!$B$12</f>
        <v>0</v>
      </c>
      <c r="M869" s="16">
        <f>Décompte!$B$18</f>
        <v>0</v>
      </c>
      <c r="N869" s="15" t="str">
        <f>Décompte!$E$11</f>
        <v>INF</v>
      </c>
    </row>
    <row r="870" spans="1:14" x14ac:dyDescent="0.2">
      <c r="A870" s="152"/>
      <c r="B870" s="153"/>
      <c r="C870" s="157"/>
      <c r="D870" s="157"/>
      <c r="E870" s="158"/>
      <c r="F870" s="159"/>
      <c r="G870" s="136" t="str">
        <f>DECOMPTE[[#This Row],[controle_1]]</f>
        <v>-</v>
      </c>
      <c r="H8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0" s="134">
        <f>IF(DECOMPTE[[#This Row],[controle_1]]="-",DECOMPTE[[#This Row],[Nb jours facturés au patient]]*Part_patient,0)</f>
        <v>0</v>
      </c>
      <c r="J8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0" s="119">
        <f>Décompte!$D$8</f>
        <v>43466</v>
      </c>
      <c r="L870" s="16">
        <f>Décompte!$B$12</f>
        <v>0</v>
      </c>
      <c r="M870" s="16">
        <f>Décompte!$B$18</f>
        <v>0</v>
      </c>
      <c r="N870" s="15" t="str">
        <f>Décompte!$E$11</f>
        <v>INF</v>
      </c>
    </row>
    <row r="871" spans="1:14" x14ac:dyDescent="0.2">
      <c r="A871" s="152"/>
      <c r="B871" s="153"/>
      <c r="C871" s="157"/>
      <c r="D871" s="157"/>
      <c r="E871" s="158"/>
      <c r="F871" s="159"/>
      <c r="G871" s="136" t="str">
        <f>DECOMPTE[[#This Row],[controle_1]]</f>
        <v>-</v>
      </c>
      <c r="H8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1" s="134">
        <f>IF(DECOMPTE[[#This Row],[controle_1]]="-",DECOMPTE[[#This Row],[Nb jours facturés au patient]]*Part_patient,0)</f>
        <v>0</v>
      </c>
      <c r="J8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1" s="119">
        <f>Décompte!$D$8</f>
        <v>43466</v>
      </c>
      <c r="L871" s="16">
        <f>Décompte!$B$12</f>
        <v>0</v>
      </c>
      <c r="M871" s="16">
        <f>Décompte!$B$18</f>
        <v>0</v>
      </c>
      <c r="N871" s="15" t="str">
        <f>Décompte!$E$11</f>
        <v>INF</v>
      </c>
    </row>
    <row r="872" spans="1:14" x14ac:dyDescent="0.2">
      <c r="A872" s="152"/>
      <c r="B872" s="153"/>
      <c r="C872" s="157"/>
      <c r="D872" s="157"/>
      <c r="E872" s="158"/>
      <c r="F872" s="159"/>
      <c r="G872" s="136" t="str">
        <f>DECOMPTE[[#This Row],[controle_1]]</f>
        <v>-</v>
      </c>
      <c r="H8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2" s="134">
        <f>IF(DECOMPTE[[#This Row],[controle_1]]="-",DECOMPTE[[#This Row],[Nb jours facturés au patient]]*Part_patient,0)</f>
        <v>0</v>
      </c>
      <c r="J8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2" s="119">
        <f>Décompte!$D$8</f>
        <v>43466</v>
      </c>
      <c r="L872" s="16">
        <f>Décompte!$B$12</f>
        <v>0</v>
      </c>
      <c r="M872" s="16">
        <f>Décompte!$B$18</f>
        <v>0</v>
      </c>
      <c r="N872" s="15" t="str">
        <f>Décompte!$E$11</f>
        <v>INF</v>
      </c>
    </row>
    <row r="873" spans="1:14" x14ac:dyDescent="0.2">
      <c r="A873" s="152"/>
      <c r="B873" s="153"/>
      <c r="C873" s="157"/>
      <c r="D873" s="157"/>
      <c r="E873" s="158"/>
      <c r="F873" s="159"/>
      <c r="G873" s="136" t="str">
        <f>DECOMPTE[[#This Row],[controle_1]]</f>
        <v>-</v>
      </c>
      <c r="H8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3" s="134">
        <f>IF(DECOMPTE[[#This Row],[controle_1]]="-",DECOMPTE[[#This Row],[Nb jours facturés au patient]]*Part_patient,0)</f>
        <v>0</v>
      </c>
      <c r="J8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3" s="119">
        <f>Décompte!$D$8</f>
        <v>43466</v>
      </c>
      <c r="L873" s="16">
        <f>Décompte!$B$12</f>
        <v>0</v>
      </c>
      <c r="M873" s="16">
        <f>Décompte!$B$18</f>
        <v>0</v>
      </c>
      <c r="N873" s="15" t="str">
        <f>Décompte!$E$11</f>
        <v>INF</v>
      </c>
    </row>
    <row r="874" spans="1:14" x14ac:dyDescent="0.2">
      <c r="A874" s="152"/>
      <c r="B874" s="153"/>
      <c r="C874" s="157"/>
      <c r="D874" s="157"/>
      <c r="E874" s="158"/>
      <c r="F874" s="159"/>
      <c r="G874" s="136" t="str">
        <f>DECOMPTE[[#This Row],[controle_1]]</f>
        <v>-</v>
      </c>
      <c r="H8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4" s="134">
        <f>IF(DECOMPTE[[#This Row],[controle_1]]="-",DECOMPTE[[#This Row],[Nb jours facturés au patient]]*Part_patient,0)</f>
        <v>0</v>
      </c>
      <c r="J8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4" s="119">
        <f>Décompte!$D$8</f>
        <v>43466</v>
      </c>
      <c r="L874" s="16">
        <f>Décompte!$B$12</f>
        <v>0</v>
      </c>
      <c r="M874" s="16">
        <f>Décompte!$B$18</f>
        <v>0</v>
      </c>
      <c r="N874" s="15" t="str">
        <f>Décompte!$E$11</f>
        <v>INF</v>
      </c>
    </row>
    <row r="875" spans="1:14" x14ac:dyDescent="0.2">
      <c r="A875" s="152"/>
      <c r="B875" s="153"/>
      <c r="C875" s="157"/>
      <c r="D875" s="157"/>
      <c r="E875" s="158"/>
      <c r="F875" s="159"/>
      <c r="G875" s="136" t="str">
        <f>DECOMPTE[[#This Row],[controle_1]]</f>
        <v>-</v>
      </c>
      <c r="H8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5" s="134">
        <f>IF(DECOMPTE[[#This Row],[controle_1]]="-",DECOMPTE[[#This Row],[Nb jours facturés au patient]]*Part_patient,0)</f>
        <v>0</v>
      </c>
      <c r="J8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5" s="119">
        <f>Décompte!$D$8</f>
        <v>43466</v>
      </c>
      <c r="L875" s="16">
        <f>Décompte!$B$12</f>
        <v>0</v>
      </c>
      <c r="M875" s="16">
        <f>Décompte!$B$18</f>
        <v>0</v>
      </c>
      <c r="N875" s="15" t="str">
        <f>Décompte!$E$11</f>
        <v>INF</v>
      </c>
    </row>
    <row r="876" spans="1:14" x14ac:dyDescent="0.2">
      <c r="A876" s="152"/>
      <c r="B876" s="153"/>
      <c r="C876" s="157"/>
      <c r="D876" s="157"/>
      <c r="E876" s="158"/>
      <c r="F876" s="159"/>
      <c r="G876" s="136" t="str">
        <f>DECOMPTE[[#This Row],[controle_1]]</f>
        <v>-</v>
      </c>
      <c r="H8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6" s="134">
        <f>IF(DECOMPTE[[#This Row],[controle_1]]="-",DECOMPTE[[#This Row],[Nb jours facturés au patient]]*Part_patient,0)</f>
        <v>0</v>
      </c>
      <c r="J8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6" s="119">
        <f>Décompte!$D$8</f>
        <v>43466</v>
      </c>
      <c r="L876" s="16">
        <f>Décompte!$B$12</f>
        <v>0</v>
      </c>
      <c r="M876" s="16">
        <f>Décompte!$B$18</f>
        <v>0</v>
      </c>
      <c r="N876" s="15" t="str">
        <f>Décompte!$E$11</f>
        <v>INF</v>
      </c>
    </row>
    <row r="877" spans="1:14" x14ac:dyDescent="0.2">
      <c r="A877" s="152"/>
      <c r="B877" s="153"/>
      <c r="C877" s="157"/>
      <c r="D877" s="157"/>
      <c r="E877" s="158"/>
      <c r="F877" s="159"/>
      <c r="G877" s="136" t="str">
        <f>DECOMPTE[[#This Row],[controle_1]]</f>
        <v>-</v>
      </c>
      <c r="H8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7" s="134">
        <f>IF(DECOMPTE[[#This Row],[controle_1]]="-",DECOMPTE[[#This Row],[Nb jours facturés au patient]]*Part_patient,0)</f>
        <v>0</v>
      </c>
      <c r="J8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7" s="119">
        <f>Décompte!$D$8</f>
        <v>43466</v>
      </c>
      <c r="L877" s="16">
        <f>Décompte!$B$12</f>
        <v>0</v>
      </c>
      <c r="M877" s="16">
        <f>Décompte!$B$18</f>
        <v>0</v>
      </c>
      <c r="N877" s="15" t="str">
        <f>Décompte!$E$11</f>
        <v>INF</v>
      </c>
    </row>
    <row r="878" spans="1:14" x14ac:dyDescent="0.2">
      <c r="A878" s="152"/>
      <c r="B878" s="153"/>
      <c r="C878" s="157"/>
      <c r="D878" s="157"/>
      <c r="E878" s="158"/>
      <c r="F878" s="159"/>
      <c r="G878" s="136" t="str">
        <f>DECOMPTE[[#This Row],[controle_1]]</f>
        <v>-</v>
      </c>
      <c r="H8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8" s="134">
        <f>IF(DECOMPTE[[#This Row],[controle_1]]="-",DECOMPTE[[#This Row],[Nb jours facturés au patient]]*Part_patient,0)</f>
        <v>0</v>
      </c>
      <c r="J8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8" s="119">
        <f>Décompte!$D$8</f>
        <v>43466</v>
      </c>
      <c r="L878" s="16">
        <f>Décompte!$B$12</f>
        <v>0</v>
      </c>
      <c r="M878" s="16">
        <f>Décompte!$B$18</f>
        <v>0</v>
      </c>
      <c r="N878" s="15" t="str">
        <f>Décompte!$E$11</f>
        <v>INF</v>
      </c>
    </row>
    <row r="879" spans="1:14" x14ac:dyDescent="0.2">
      <c r="A879" s="152"/>
      <c r="B879" s="153"/>
      <c r="C879" s="157"/>
      <c r="D879" s="157"/>
      <c r="E879" s="158"/>
      <c r="F879" s="159"/>
      <c r="G879" s="136" t="str">
        <f>DECOMPTE[[#This Row],[controle_1]]</f>
        <v>-</v>
      </c>
      <c r="H8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79" s="134">
        <f>IF(DECOMPTE[[#This Row],[controle_1]]="-",DECOMPTE[[#This Row],[Nb jours facturés au patient]]*Part_patient,0)</f>
        <v>0</v>
      </c>
      <c r="J8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79" s="119">
        <f>Décompte!$D$8</f>
        <v>43466</v>
      </c>
      <c r="L879" s="16">
        <f>Décompte!$B$12</f>
        <v>0</v>
      </c>
      <c r="M879" s="16">
        <f>Décompte!$B$18</f>
        <v>0</v>
      </c>
      <c r="N879" s="15" t="str">
        <f>Décompte!$E$11</f>
        <v>INF</v>
      </c>
    </row>
    <row r="880" spans="1:14" x14ac:dyDescent="0.2">
      <c r="A880" s="152"/>
      <c r="B880" s="153"/>
      <c r="C880" s="157"/>
      <c r="D880" s="157"/>
      <c r="E880" s="158"/>
      <c r="F880" s="159"/>
      <c r="G880" s="136" t="str">
        <f>DECOMPTE[[#This Row],[controle_1]]</f>
        <v>-</v>
      </c>
      <c r="H8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0" s="134">
        <f>IF(DECOMPTE[[#This Row],[controle_1]]="-",DECOMPTE[[#This Row],[Nb jours facturés au patient]]*Part_patient,0)</f>
        <v>0</v>
      </c>
      <c r="J8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0" s="119">
        <f>Décompte!$D$8</f>
        <v>43466</v>
      </c>
      <c r="L880" s="16">
        <f>Décompte!$B$12</f>
        <v>0</v>
      </c>
      <c r="M880" s="16">
        <f>Décompte!$B$18</f>
        <v>0</v>
      </c>
      <c r="N880" s="15" t="str">
        <f>Décompte!$E$11</f>
        <v>INF</v>
      </c>
    </row>
    <row r="881" spans="1:14" x14ac:dyDescent="0.2">
      <c r="A881" s="152"/>
      <c r="B881" s="153"/>
      <c r="C881" s="157"/>
      <c r="D881" s="157"/>
      <c r="E881" s="158"/>
      <c r="F881" s="159"/>
      <c r="G881" s="136" t="str">
        <f>DECOMPTE[[#This Row],[controle_1]]</f>
        <v>-</v>
      </c>
      <c r="H8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1" s="134">
        <f>IF(DECOMPTE[[#This Row],[controle_1]]="-",DECOMPTE[[#This Row],[Nb jours facturés au patient]]*Part_patient,0)</f>
        <v>0</v>
      </c>
      <c r="J8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1" s="119">
        <f>Décompte!$D$8</f>
        <v>43466</v>
      </c>
      <c r="L881" s="16">
        <f>Décompte!$B$12</f>
        <v>0</v>
      </c>
      <c r="M881" s="16">
        <f>Décompte!$B$18</f>
        <v>0</v>
      </c>
      <c r="N881" s="15" t="str">
        <f>Décompte!$E$11</f>
        <v>INF</v>
      </c>
    </row>
    <row r="882" spans="1:14" x14ac:dyDescent="0.2">
      <c r="A882" s="152"/>
      <c r="B882" s="153"/>
      <c r="C882" s="157"/>
      <c r="D882" s="157"/>
      <c r="E882" s="158"/>
      <c r="F882" s="159"/>
      <c r="G882" s="136" t="str">
        <f>DECOMPTE[[#This Row],[controle_1]]</f>
        <v>-</v>
      </c>
      <c r="H8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2" s="134">
        <f>IF(DECOMPTE[[#This Row],[controle_1]]="-",DECOMPTE[[#This Row],[Nb jours facturés au patient]]*Part_patient,0)</f>
        <v>0</v>
      </c>
      <c r="J8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2" s="119">
        <f>Décompte!$D$8</f>
        <v>43466</v>
      </c>
      <c r="L882" s="16">
        <f>Décompte!$B$12</f>
        <v>0</v>
      </c>
      <c r="M882" s="16">
        <f>Décompte!$B$18</f>
        <v>0</v>
      </c>
      <c r="N882" s="15" t="str">
        <f>Décompte!$E$11</f>
        <v>INF</v>
      </c>
    </row>
    <row r="883" spans="1:14" x14ac:dyDescent="0.2">
      <c r="A883" s="152"/>
      <c r="B883" s="153"/>
      <c r="C883" s="157"/>
      <c r="D883" s="157"/>
      <c r="E883" s="158"/>
      <c r="F883" s="159"/>
      <c r="G883" s="136" t="str">
        <f>DECOMPTE[[#This Row],[controle_1]]</f>
        <v>-</v>
      </c>
      <c r="H8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3" s="134">
        <f>IF(DECOMPTE[[#This Row],[controle_1]]="-",DECOMPTE[[#This Row],[Nb jours facturés au patient]]*Part_patient,0)</f>
        <v>0</v>
      </c>
      <c r="J8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3" s="119">
        <f>Décompte!$D$8</f>
        <v>43466</v>
      </c>
      <c r="L883" s="16">
        <f>Décompte!$B$12</f>
        <v>0</v>
      </c>
      <c r="M883" s="16">
        <f>Décompte!$B$18</f>
        <v>0</v>
      </c>
      <c r="N883" s="15" t="str">
        <f>Décompte!$E$11</f>
        <v>INF</v>
      </c>
    </row>
    <row r="884" spans="1:14" x14ac:dyDescent="0.2">
      <c r="A884" s="152"/>
      <c r="B884" s="153"/>
      <c r="C884" s="157"/>
      <c r="D884" s="157"/>
      <c r="E884" s="158"/>
      <c r="F884" s="159"/>
      <c r="G884" s="136" t="str">
        <f>DECOMPTE[[#This Row],[controle_1]]</f>
        <v>-</v>
      </c>
      <c r="H8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4" s="134">
        <f>IF(DECOMPTE[[#This Row],[controle_1]]="-",DECOMPTE[[#This Row],[Nb jours facturés au patient]]*Part_patient,0)</f>
        <v>0</v>
      </c>
      <c r="J8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4" s="119">
        <f>Décompte!$D$8</f>
        <v>43466</v>
      </c>
      <c r="L884" s="16">
        <f>Décompte!$B$12</f>
        <v>0</v>
      </c>
      <c r="M884" s="16">
        <f>Décompte!$B$18</f>
        <v>0</v>
      </c>
      <c r="N884" s="15" t="str">
        <f>Décompte!$E$11</f>
        <v>INF</v>
      </c>
    </row>
    <row r="885" spans="1:14" x14ac:dyDescent="0.2">
      <c r="A885" s="152"/>
      <c r="B885" s="153"/>
      <c r="C885" s="157"/>
      <c r="D885" s="157"/>
      <c r="E885" s="158"/>
      <c r="F885" s="159"/>
      <c r="G885" s="136" t="str">
        <f>DECOMPTE[[#This Row],[controle_1]]</f>
        <v>-</v>
      </c>
      <c r="H8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5" s="134">
        <f>IF(DECOMPTE[[#This Row],[controle_1]]="-",DECOMPTE[[#This Row],[Nb jours facturés au patient]]*Part_patient,0)</f>
        <v>0</v>
      </c>
      <c r="J8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5" s="119">
        <f>Décompte!$D$8</f>
        <v>43466</v>
      </c>
      <c r="L885" s="16">
        <f>Décompte!$B$12</f>
        <v>0</v>
      </c>
      <c r="M885" s="16">
        <f>Décompte!$B$18</f>
        <v>0</v>
      </c>
      <c r="N885" s="15" t="str">
        <f>Décompte!$E$11</f>
        <v>INF</v>
      </c>
    </row>
    <row r="886" spans="1:14" x14ac:dyDescent="0.2">
      <c r="A886" s="152"/>
      <c r="B886" s="153"/>
      <c r="C886" s="157"/>
      <c r="D886" s="157"/>
      <c r="E886" s="158"/>
      <c r="F886" s="159"/>
      <c r="G886" s="136" t="str">
        <f>DECOMPTE[[#This Row],[controle_1]]</f>
        <v>-</v>
      </c>
      <c r="H8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6" s="134">
        <f>IF(DECOMPTE[[#This Row],[controle_1]]="-",DECOMPTE[[#This Row],[Nb jours facturés au patient]]*Part_patient,0)</f>
        <v>0</v>
      </c>
      <c r="J8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6" s="119">
        <f>Décompte!$D$8</f>
        <v>43466</v>
      </c>
      <c r="L886" s="16">
        <f>Décompte!$B$12</f>
        <v>0</v>
      </c>
      <c r="M886" s="16">
        <f>Décompte!$B$18</f>
        <v>0</v>
      </c>
      <c r="N886" s="15" t="str">
        <f>Décompte!$E$11</f>
        <v>INF</v>
      </c>
    </row>
    <row r="887" spans="1:14" x14ac:dyDescent="0.2">
      <c r="A887" s="152"/>
      <c r="B887" s="153"/>
      <c r="C887" s="157"/>
      <c r="D887" s="157"/>
      <c r="E887" s="158"/>
      <c r="F887" s="159"/>
      <c r="G887" s="136" t="str">
        <f>DECOMPTE[[#This Row],[controle_1]]</f>
        <v>-</v>
      </c>
      <c r="H8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7" s="134">
        <f>IF(DECOMPTE[[#This Row],[controle_1]]="-",DECOMPTE[[#This Row],[Nb jours facturés au patient]]*Part_patient,0)</f>
        <v>0</v>
      </c>
      <c r="J8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7" s="119">
        <f>Décompte!$D$8</f>
        <v>43466</v>
      </c>
      <c r="L887" s="16">
        <f>Décompte!$B$12</f>
        <v>0</v>
      </c>
      <c r="M887" s="16">
        <f>Décompte!$B$18</f>
        <v>0</v>
      </c>
      <c r="N887" s="15" t="str">
        <f>Décompte!$E$11</f>
        <v>INF</v>
      </c>
    </row>
    <row r="888" spans="1:14" x14ac:dyDescent="0.2">
      <c r="A888" s="152"/>
      <c r="B888" s="153"/>
      <c r="C888" s="157"/>
      <c r="D888" s="157"/>
      <c r="E888" s="158"/>
      <c r="F888" s="159"/>
      <c r="G888" s="136" t="str">
        <f>DECOMPTE[[#This Row],[controle_1]]</f>
        <v>-</v>
      </c>
      <c r="H8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8" s="134">
        <f>IF(DECOMPTE[[#This Row],[controle_1]]="-",DECOMPTE[[#This Row],[Nb jours facturés au patient]]*Part_patient,0)</f>
        <v>0</v>
      </c>
      <c r="J8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8" s="119">
        <f>Décompte!$D$8</f>
        <v>43466</v>
      </c>
      <c r="L888" s="16">
        <f>Décompte!$B$12</f>
        <v>0</v>
      </c>
      <c r="M888" s="16">
        <f>Décompte!$B$18</f>
        <v>0</v>
      </c>
      <c r="N888" s="15" t="str">
        <f>Décompte!$E$11</f>
        <v>INF</v>
      </c>
    </row>
    <row r="889" spans="1:14" x14ac:dyDescent="0.2">
      <c r="A889" s="152"/>
      <c r="B889" s="153"/>
      <c r="C889" s="157"/>
      <c r="D889" s="157"/>
      <c r="E889" s="158"/>
      <c r="F889" s="159"/>
      <c r="G889" s="136" t="str">
        <f>DECOMPTE[[#This Row],[controle_1]]</f>
        <v>-</v>
      </c>
      <c r="H8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89" s="134">
        <f>IF(DECOMPTE[[#This Row],[controle_1]]="-",DECOMPTE[[#This Row],[Nb jours facturés au patient]]*Part_patient,0)</f>
        <v>0</v>
      </c>
      <c r="J8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89" s="119">
        <f>Décompte!$D$8</f>
        <v>43466</v>
      </c>
      <c r="L889" s="16">
        <f>Décompte!$B$12</f>
        <v>0</v>
      </c>
      <c r="M889" s="16">
        <f>Décompte!$B$18</f>
        <v>0</v>
      </c>
      <c r="N889" s="15" t="str">
        <f>Décompte!$E$11</f>
        <v>INF</v>
      </c>
    </row>
    <row r="890" spans="1:14" x14ac:dyDescent="0.2">
      <c r="A890" s="152"/>
      <c r="B890" s="153"/>
      <c r="C890" s="157"/>
      <c r="D890" s="157"/>
      <c r="E890" s="158"/>
      <c r="F890" s="159"/>
      <c r="G890" s="136" t="str">
        <f>DECOMPTE[[#This Row],[controle_1]]</f>
        <v>-</v>
      </c>
      <c r="H8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0" s="134">
        <f>IF(DECOMPTE[[#This Row],[controle_1]]="-",DECOMPTE[[#This Row],[Nb jours facturés au patient]]*Part_patient,0)</f>
        <v>0</v>
      </c>
      <c r="J8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0" s="119">
        <f>Décompte!$D$8</f>
        <v>43466</v>
      </c>
      <c r="L890" s="16">
        <f>Décompte!$B$12</f>
        <v>0</v>
      </c>
      <c r="M890" s="16">
        <f>Décompte!$B$18</f>
        <v>0</v>
      </c>
      <c r="N890" s="15" t="str">
        <f>Décompte!$E$11</f>
        <v>INF</v>
      </c>
    </row>
    <row r="891" spans="1:14" x14ac:dyDescent="0.2">
      <c r="A891" s="152"/>
      <c r="B891" s="153"/>
      <c r="C891" s="157"/>
      <c r="D891" s="157"/>
      <c r="E891" s="158"/>
      <c r="F891" s="159"/>
      <c r="G891" s="136" t="str">
        <f>DECOMPTE[[#This Row],[controle_1]]</f>
        <v>-</v>
      </c>
      <c r="H8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1" s="134">
        <f>IF(DECOMPTE[[#This Row],[controle_1]]="-",DECOMPTE[[#This Row],[Nb jours facturés au patient]]*Part_patient,0)</f>
        <v>0</v>
      </c>
      <c r="J8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1" s="119">
        <f>Décompte!$D$8</f>
        <v>43466</v>
      </c>
      <c r="L891" s="16">
        <f>Décompte!$B$12</f>
        <v>0</v>
      </c>
      <c r="M891" s="16">
        <f>Décompte!$B$18</f>
        <v>0</v>
      </c>
      <c r="N891" s="15" t="str">
        <f>Décompte!$E$11</f>
        <v>INF</v>
      </c>
    </row>
    <row r="892" spans="1:14" x14ac:dyDescent="0.2">
      <c r="A892" s="152"/>
      <c r="B892" s="153"/>
      <c r="C892" s="157"/>
      <c r="D892" s="157"/>
      <c r="E892" s="158"/>
      <c r="F892" s="159"/>
      <c r="G892" s="136" t="str">
        <f>DECOMPTE[[#This Row],[controle_1]]</f>
        <v>-</v>
      </c>
      <c r="H8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2" s="134">
        <f>IF(DECOMPTE[[#This Row],[controle_1]]="-",DECOMPTE[[#This Row],[Nb jours facturés au patient]]*Part_patient,0)</f>
        <v>0</v>
      </c>
      <c r="J8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2" s="119">
        <f>Décompte!$D$8</f>
        <v>43466</v>
      </c>
      <c r="L892" s="16">
        <f>Décompte!$B$12</f>
        <v>0</v>
      </c>
      <c r="M892" s="16">
        <f>Décompte!$B$18</f>
        <v>0</v>
      </c>
      <c r="N892" s="15" t="str">
        <f>Décompte!$E$11</f>
        <v>INF</v>
      </c>
    </row>
    <row r="893" spans="1:14" x14ac:dyDescent="0.2">
      <c r="A893" s="152"/>
      <c r="B893" s="153"/>
      <c r="C893" s="157"/>
      <c r="D893" s="157"/>
      <c r="E893" s="158"/>
      <c r="F893" s="159"/>
      <c r="G893" s="136" t="str">
        <f>DECOMPTE[[#This Row],[controle_1]]</f>
        <v>-</v>
      </c>
      <c r="H8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3" s="134">
        <f>IF(DECOMPTE[[#This Row],[controle_1]]="-",DECOMPTE[[#This Row],[Nb jours facturés au patient]]*Part_patient,0)</f>
        <v>0</v>
      </c>
      <c r="J8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3" s="119">
        <f>Décompte!$D$8</f>
        <v>43466</v>
      </c>
      <c r="L893" s="16">
        <f>Décompte!$B$12</f>
        <v>0</v>
      </c>
      <c r="M893" s="16">
        <f>Décompte!$B$18</f>
        <v>0</v>
      </c>
      <c r="N893" s="15" t="str">
        <f>Décompte!$E$11</f>
        <v>INF</v>
      </c>
    </row>
    <row r="894" spans="1:14" x14ac:dyDescent="0.2">
      <c r="A894" s="152"/>
      <c r="B894" s="153"/>
      <c r="C894" s="157"/>
      <c r="D894" s="157"/>
      <c r="E894" s="158"/>
      <c r="F894" s="159"/>
      <c r="G894" s="136" t="str">
        <f>DECOMPTE[[#This Row],[controle_1]]</f>
        <v>-</v>
      </c>
      <c r="H8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4" s="134">
        <f>IF(DECOMPTE[[#This Row],[controle_1]]="-",DECOMPTE[[#This Row],[Nb jours facturés au patient]]*Part_patient,0)</f>
        <v>0</v>
      </c>
      <c r="J8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4" s="119">
        <f>Décompte!$D$8</f>
        <v>43466</v>
      </c>
      <c r="L894" s="16">
        <f>Décompte!$B$12</f>
        <v>0</v>
      </c>
      <c r="M894" s="16">
        <f>Décompte!$B$18</f>
        <v>0</v>
      </c>
      <c r="N894" s="15" t="str">
        <f>Décompte!$E$11</f>
        <v>INF</v>
      </c>
    </row>
    <row r="895" spans="1:14" x14ac:dyDescent="0.2">
      <c r="A895" s="152"/>
      <c r="B895" s="153"/>
      <c r="C895" s="157"/>
      <c r="D895" s="157"/>
      <c r="E895" s="158"/>
      <c r="F895" s="159"/>
      <c r="G895" s="136" t="str">
        <f>DECOMPTE[[#This Row],[controle_1]]</f>
        <v>-</v>
      </c>
      <c r="H8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5" s="134">
        <f>IF(DECOMPTE[[#This Row],[controle_1]]="-",DECOMPTE[[#This Row],[Nb jours facturés au patient]]*Part_patient,0)</f>
        <v>0</v>
      </c>
      <c r="J8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5" s="119">
        <f>Décompte!$D$8</f>
        <v>43466</v>
      </c>
      <c r="L895" s="16">
        <f>Décompte!$B$12</f>
        <v>0</v>
      </c>
      <c r="M895" s="16">
        <f>Décompte!$B$18</f>
        <v>0</v>
      </c>
      <c r="N895" s="15" t="str">
        <f>Décompte!$E$11</f>
        <v>INF</v>
      </c>
    </row>
    <row r="896" spans="1:14" x14ac:dyDescent="0.2">
      <c r="A896" s="152"/>
      <c r="B896" s="153"/>
      <c r="C896" s="157"/>
      <c r="D896" s="157"/>
      <c r="E896" s="158"/>
      <c r="F896" s="159"/>
      <c r="G896" s="136" t="str">
        <f>DECOMPTE[[#This Row],[controle_1]]</f>
        <v>-</v>
      </c>
      <c r="H8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6" s="134">
        <f>IF(DECOMPTE[[#This Row],[controle_1]]="-",DECOMPTE[[#This Row],[Nb jours facturés au patient]]*Part_patient,0)</f>
        <v>0</v>
      </c>
      <c r="J8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6" s="119">
        <f>Décompte!$D$8</f>
        <v>43466</v>
      </c>
      <c r="L896" s="16">
        <f>Décompte!$B$12</f>
        <v>0</v>
      </c>
      <c r="M896" s="16">
        <f>Décompte!$B$18</f>
        <v>0</v>
      </c>
      <c r="N896" s="15" t="str">
        <f>Décompte!$E$11</f>
        <v>INF</v>
      </c>
    </row>
    <row r="897" spans="1:14" x14ac:dyDescent="0.2">
      <c r="A897" s="152"/>
      <c r="B897" s="153"/>
      <c r="C897" s="157"/>
      <c r="D897" s="157"/>
      <c r="E897" s="158"/>
      <c r="F897" s="159"/>
      <c r="G897" s="136" t="str">
        <f>DECOMPTE[[#This Row],[controle_1]]</f>
        <v>-</v>
      </c>
      <c r="H8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7" s="134">
        <f>IF(DECOMPTE[[#This Row],[controle_1]]="-",DECOMPTE[[#This Row],[Nb jours facturés au patient]]*Part_patient,0)</f>
        <v>0</v>
      </c>
      <c r="J8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7" s="119">
        <f>Décompte!$D$8</f>
        <v>43466</v>
      </c>
      <c r="L897" s="16">
        <f>Décompte!$B$12</f>
        <v>0</v>
      </c>
      <c r="M897" s="16">
        <f>Décompte!$B$18</f>
        <v>0</v>
      </c>
      <c r="N897" s="15" t="str">
        <f>Décompte!$E$11</f>
        <v>INF</v>
      </c>
    </row>
    <row r="898" spans="1:14" x14ac:dyDescent="0.2">
      <c r="A898" s="152"/>
      <c r="B898" s="153"/>
      <c r="C898" s="157"/>
      <c r="D898" s="157"/>
      <c r="E898" s="158"/>
      <c r="F898" s="159"/>
      <c r="G898" s="136" t="str">
        <f>DECOMPTE[[#This Row],[controle_1]]</f>
        <v>-</v>
      </c>
      <c r="H8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8" s="134">
        <f>IF(DECOMPTE[[#This Row],[controle_1]]="-",DECOMPTE[[#This Row],[Nb jours facturés au patient]]*Part_patient,0)</f>
        <v>0</v>
      </c>
      <c r="J8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8" s="119">
        <f>Décompte!$D$8</f>
        <v>43466</v>
      </c>
      <c r="L898" s="16">
        <f>Décompte!$B$12</f>
        <v>0</v>
      </c>
      <c r="M898" s="16">
        <f>Décompte!$B$18</f>
        <v>0</v>
      </c>
      <c r="N898" s="15" t="str">
        <f>Décompte!$E$11</f>
        <v>INF</v>
      </c>
    </row>
    <row r="899" spans="1:14" x14ac:dyDescent="0.2">
      <c r="A899" s="152"/>
      <c r="B899" s="153"/>
      <c r="C899" s="157"/>
      <c r="D899" s="157"/>
      <c r="E899" s="158"/>
      <c r="F899" s="159"/>
      <c r="G899" s="136" t="str">
        <f>DECOMPTE[[#This Row],[controle_1]]</f>
        <v>-</v>
      </c>
      <c r="H8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899" s="134">
        <f>IF(DECOMPTE[[#This Row],[controle_1]]="-",DECOMPTE[[#This Row],[Nb jours facturés au patient]]*Part_patient,0)</f>
        <v>0</v>
      </c>
      <c r="J8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899" s="119">
        <f>Décompte!$D$8</f>
        <v>43466</v>
      </c>
      <c r="L899" s="16">
        <f>Décompte!$B$12</f>
        <v>0</v>
      </c>
      <c r="M899" s="16">
        <f>Décompte!$B$18</f>
        <v>0</v>
      </c>
      <c r="N899" s="15" t="str">
        <f>Décompte!$E$11</f>
        <v>INF</v>
      </c>
    </row>
    <row r="900" spans="1:14" x14ac:dyDescent="0.2">
      <c r="A900" s="152"/>
      <c r="B900" s="153"/>
      <c r="C900" s="157"/>
      <c r="D900" s="157"/>
      <c r="E900" s="158"/>
      <c r="F900" s="159"/>
      <c r="G900" s="136" t="str">
        <f>DECOMPTE[[#This Row],[controle_1]]</f>
        <v>-</v>
      </c>
      <c r="H9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0" s="134">
        <f>IF(DECOMPTE[[#This Row],[controle_1]]="-",DECOMPTE[[#This Row],[Nb jours facturés au patient]]*Part_patient,0)</f>
        <v>0</v>
      </c>
      <c r="J9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0" s="119">
        <f>Décompte!$D$8</f>
        <v>43466</v>
      </c>
      <c r="L900" s="16">
        <f>Décompte!$B$12</f>
        <v>0</v>
      </c>
      <c r="M900" s="16">
        <f>Décompte!$B$18</f>
        <v>0</v>
      </c>
      <c r="N900" s="15" t="str">
        <f>Décompte!$E$11</f>
        <v>INF</v>
      </c>
    </row>
    <row r="901" spans="1:14" x14ac:dyDescent="0.2">
      <c r="A901" s="152"/>
      <c r="B901" s="153"/>
      <c r="C901" s="157"/>
      <c r="D901" s="157"/>
      <c r="E901" s="158"/>
      <c r="F901" s="159"/>
      <c r="G901" s="136" t="str">
        <f>DECOMPTE[[#This Row],[controle_1]]</f>
        <v>-</v>
      </c>
      <c r="H9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1" s="134">
        <f>IF(DECOMPTE[[#This Row],[controle_1]]="-",DECOMPTE[[#This Row],[Nb jours facturés au patient]]*Part_patient,0)</f>
        <v>0</v>
      </c>
      <c r="J9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1" s="119">
        <f>Décompte!$D$8</f>
        <v>43466</v>
      </c>
      <c r="L901" s="16">
        <f>Décompte!$B$12</f>
        <v>0</v>
      </c>
      <c r="M901" s="16">
        <f>Décompte!$B$18</f>
        <v>0</v>
      </c>
      <c r="N901" s="15" t="str">
        <f>Décompte!$E$11</f>
        <v>INF</v>
      </c>
    </row>
    <row r="902" spans="1:14" x14ac:dyDescent="0.2">
      <c r="A902" s="152"/>
      <c r="B902" s="153"/>
      <c r="C902" s="157"/>
      <c r="D902" s="157"/>
      <c r="E902" s="158"/>
      <c r="F902" s="159"/>
      <c r="G902" s="136" t="str">
        <f>DECOMPTE[[#This Row],[controle_1]]</f>
        <v>-</v>
      </c>
      <c r="H9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2" s="134">
        <f>IF(DECOMPTE[[#This Row],[controle_1]]="-",DECOMPTE[[#This Row],[Nb jours facturés au patient]]*Part_patient,0)</f>
        <v>0</v>
      </c>
      <c r="J9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2" s="119">
        <f>Décompte!$D$8</f>
        <v>43466</v>
      </c>
      <c r="L902" s="16">
        <f>Décompte!$B$12</f>
        <v>0</v>
      </c>
      <c r="M902" s="16">
        <f>Décompte!$B$18</f>
        <v>0</v>
      </c>
      <c r="N902" s="15" t="str">
        <f>Décompte!$E$11</f>
        <v>INF</v>
      </c>
    </row>
    <row r="903" spans="1:14" x14ac:dyDescent="0.2">
      <c r="A903" s="152"/>
      <c r="B903" s="153"/>
      <c r="C903" s="157"/>
      <c r="D903" s="157"/>
      <c r="E903" s="158"/>
      <c r="F903" s="159"/>
      <c r="G903" s="136" t="str">
        <f>DECOMPTE[[#This Row],[controle_1]]</f>
        <v>-</v>
      </c>
      <c r="H9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3" s="134">
        <f>IF(DECOMPTE[[#This Row],[controle_1]]="-",DECOMPTE[[#This Row],[Nb jours facturés au patient]]*Part_patient,0)</f>
        <v>0</v>
      </c>
      <c r="J9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3" s="119">
        <f>Décompte!$D$8</f>
        <v>43466</v>
      </c>
      <c r="L903" s="16">
        <f>Décompte!$B$12</f>
        <v>0</v>
      </c>
      <c r="M903" s="16">
        <f>Décompte!$B$18</f>
        <v>0</v>
      </c>
      <c r="N903" s="15" t="str">
        <f>Décompte!$E$11</f>
        <v>INF</v>
      </c>
    </row>
    <row r="904" spans="1:14" x14ac:dyDescent="0.2">
      <c r="A904" s="152"/>
      <c r="B904" s="153"/>
      <c r="C904" s="157"/>
      <c r="D904" s="157"/>
      <c r="E904" s="158"/>
      <c r="F904" s="159"/>
      <c r="G904" s="136" t="str">
        <f>DECOMPTE[[#This Row],[controle_1]]</f>
        <v>-</v>
      </c>
      <c r="H9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4" s="134">
        <f>IF(DECOMPTE[[#This Row],[controle_1]]="-",DECOMPTE[[#This Row],[Nb jours facturés au patient]]*Part_patient,0)</f>
        <v>0</v>
      </c>
      <c r="J9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4" s="119">
        <f>Décompte!$D$8</f>
        <v>43466</v>
      </c>
      <c r="L904" s="16">
        <f>Décompte!$B$12</f>
        <v>0</v>
      </c>
      <c r="M904" s="16">
        <f>Décompte!$B$18</f>
        <v>0</v>
      </c>
      <c r="N904" s="15" t="str">
        <f>Décompte!$E$11</f>
        <v>INF</v>
      </c>
    </row>
    <row r="905" spans="1:14" x14ac:dyDescent="0.2">
      <c r="A905" s="152"/>
      <c r="B905" s="153"/>
      <c r="C905" s="157"/>
      <c r="D905" s="157"/>
      <c r="E905" s="158"/>
      <c r="F905" s="159"/>
      <c r="G905" s="136" t="str">
        <f>DECOMPTE[[#This Row],[controle_1]]</f>
        <v>-</v>
      </c>
      <c r="H9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5" s="134">
        <f>IF(DECOMPTE[[#This Row],[controle_1]]="-",DECOMPTE[[#This Row],[Nb jours facturés au patient]]*Part_patient,0)</f>
        <v>0</v>
      </c>
      <c r="J9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5" s="119">
        <f>Décompte!$D$8</f>
        <v>43466</v>
      </c>
      <c r="L905" s="16">
        <f>Décompte!$B$12</f>
        <v>0</v>
      </c>
      <c r="M905" s="16">
        <f>Décompte!$B$18</f>
        <v>0</v>
      </c>
      <c r="N905" s="15" t="str">
        <f>Décompte!$E$11</f>
        <v>INF</v>
      </c>
    </row>
    <row r="906" spans="1:14" x14ac:dyDescent="0.2">
      <c r="A906" s="152"/>
      <c r="B906" s="153"/>
      <c r="C906" s="157"/>
      <c r="D906" s="157"/>
      <c r="E906" s="158"/>
      <c r="F906" s="159"/>
      <c r="G906" s="136" t="str">
        <f>DECOMPTE[[#This Row],[controle_1]]</f>
        <v>-</v>
      </c>
      <c r="H9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6" s="134">
        <f>IF(DECOMPTE[[#This Row],[controle_1]]="-",DECOMPTE[[#This Row],[Nb jours facturés au patient]]*Part_patient,0)</f>
        <v>0</v>
      </c>
      <c r="J9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6" s="119">
        <f>Décompte!$D$8</f>
        <v>43466</v>
      </c>
      <c r="L906" s="16">
        <f>Décompte!$B$12</f>
        <v>0</v>
      </c>
      <c r="M906" s="16">
        <f>Décompte!$B$18</f>
        <v>0</v>
      </c>
      <c r="N906" s="15" t="str">
        <f>Décompte!$E$11</f>
        <v>INF</v>
      </c>
    </row>
    <row r="907" spans="1:14" x14ac:dyDescent="0.2">
      <c r="A907" s="152"/>
      <c r="B907" s="153"/>
      <c r="C907" s="157"/>
      <c r="D907" s="157"/>
      <c r="E907" s="158"/>
      <c r="F907" s="159"/>
      <c r="G907" s="136" t="str">
        <f>DECOMPTE[[#This Row],[controle_1]]</f>
        <v>-</v>
      </c>
      <c r="H9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7" s="134">
        <f>IF(DECOMPTE[[#This Row],[controle_1]]="-",DECOMPTE[[#This Row],[Nb jours facturés au patient]]*Part_patient,0)</f>
        <v>0</v>
      </c>
      <c r="J9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7" s="119">
        <f>Décompte!$D$8</f>
        <v>43466</v>
      </c>
      <c r="L907" s="16">
        <f>Décompte!$B$12</f>
        <v>0</v>
      </c>
      <c r="M907" s="16">
        <f>Décompte!$B$18</f>
        <v>0</v>
      </c>
      <c r="N907" s="15" t="str">
        <f>Décompte!$E$11</f>
        <v>INF</v>
      </c>
    </row>
    <row r="908" spans="1:14" x14ac:dyDescent="0.2">
      <c r="A908" s="152"/>
      <c r="B908" s="153"/>
      <c r="C908" s="157"/>
      <c r="D908" s="157"/>
      <c r="E908" s="158"/>
      <c r="F908" s="159"/>
      <c r="G908" s="136" t="str">
        <f>DECOMPTE[[#This Row],[controle_1]]</f>
        <v>-</v>
      </c>
      <c r="H9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8" s="134">
        <f>IF(DECOMPTE[[#This Row],[controle_1]]="-",DECOMPTE[[#This Row],[Nb jours facturés au patient]]*Part_patient,0)</f>
        <v>0</v>
      </c>
      <c r="J9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8" s="119">
        <f>Décompte!$D$8</f>
        <v>43466</v>
      </c>
      <c r="L908" s="16">
        <f>Décompte!$B$12</f>
        <v>0</v>
      </c>
      <c r="M908" s="16">
        <f>Décompte!$B$18</f>
        <v>0</v>
      </c>
      <c r="N908" s="15" t="str">
        <f>Décompte!$E$11</f>
        <v>INF</v>
      </c>
    </row>
    <row r="909" spans="1:14" x14ac:dyDescent="0.2">
      <c r="A909" s="152"/>
      <c r="B909" s="153"/>
      <c r="C909" s="157"/>
      <c r="D909" s="157"/>
      <c r="E909" s="158"/>
      <c r="F909" s="159"/>
      <c r="G909" s="136" t="str">
        <f>DECOMPTE[[#This Row],[controle_1]]</f>
        <v>-</v>
      </c>
      <c r="H9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09" s="134">
        <f>IF(DECOMPTE[[#This Row],[controle_1]]="-",DECOMPTE[[#This Row],[Nb jours facturés au patient]]*Part_patient,0)</f>
        <v>0</v>
      </c>
      <c r="J9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09" s="119">
        <f>Décompte!$D$8</f>
        <v>43466</v>
      </c>
      <c r="L909" s="16">
        <f>Décompte!$B$12</f>
        <v>0</v>
      </c>
      <c r="M909" s="16">
        <f>Décompte!$B$18</f>
        <v>0</v>
      </c>
      <c r="N909" s="15" t="str">
        <f>Décompte!$E$11</f>
        <v>INF</v>
      </c>
    </row>
    <row r="910" spans="1:14" x14ac:dyDescent="0.2">
      <c r="A910" s="152"/>
      <c r="B910" s="153"/>
      <c r="C910" s="157"/>
      <c r="D910" s="157"/>
      <c r="E910" s="158"/>
      <c r="F910" s="159"/>
      <c r="G910" s="136" t="str">
        <f>DECOMPTE[[#This Row],[controle_1]]</f>
        <v>-</v>
      </c>
      <c r="H9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0" s="134">
        <f>IF(DECOMPTE[[#This Row],[controle_1]]="-",DECOMPTE[[#This Row],[Nb jours facturés au patient]]*Part_patient,0)</f>
        <v>0</v>
      </c>
      <c r="J9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0" s="119">
        <f>Décompte!$D$8</f>
        <v>43466</v>
      </c>
      <c r="L910" s="16">
        <f>Décompte!$B$12</f>
        <v>0</v>
      </c>
      <c r="M910" s="16">
        <f>Décompte!$B$18</f>
        <v>0</v>
      </c>
      <c r="N910" s="15" t="str">
        <f>Décompte!$E$11</f>
        <v>INF</v>
      </c>
    </row>
    <row r="911" spans="1:14" x14ac:dyDescent="0.2">
      <c r="A911" s="152"/>
      <c r="B911" s="153"/>
      <c r="C911" s="157"/>
      <c r="D911" s="157"/>
      <c r="E911" s="158"/>
      <c r="F911" s="159"/>
      <c r="G911" s="136" t="str">
        <f>DECOMPTE[[#This Row],[controle_1]]</f>
        <v>-</v>
      </c>
      <c r="H9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1" s="134">
        <f>IF(DECOMPTE[[#This Row],[controle_1]]="-",DECOMPTE[[#This Row],[Nb jours facturés au patient]]*Part_patient,0)</f>
        <v>0</v>
      </c>
      <c r="J9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1" s="119">
        <f>Décompte!$D$8</f>
        <v>43466</v>
      </c>
      <c r="L911" s="16">
        <f>Décompte!$B$12</f>
        <v>0</v>
      </c>
      <c r="M911" s="16">
        <f>Décompte!$B$18</f>
        <v>0</v>
      </c>
      <c r="N911" s="15" t="str">
        <f>Décompte!$E$11</f>
        <v>INF</v>
      </c>
    </row>
    <row r="912" spans="1:14" x14ac:dyDescent="0.2">
      <c r="A912" s="152"/>
      <c r="B912" s="153"/>
      <c r="C912" s="157"/>
      <c r="D912" s="157"/>
      <c r="E912" s="158"/>
      <c r="F912" s="159"/>
      <c r="G912" s="136" t="str">
        <f>DECOMPTE[[#This Row],[controle_1]]</f>
        <v>-</v>
      </c>
      <c r="H9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2" s="134">
        <f>IF(DECOMPTE[[#This Row],[controle_1]]="-",DECOMPTE[[#This Row],[Nb jours facturés au patient]]*Part_patient,0)</f>
        <v>0</v>
      </c>
      <c r="J9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2" s="119">
        <f>Décompte!$D$8</f>
        <v>43466</v>
      </c>
      <c r="L912" s="16">
        <f>Décompte!$B$12</f>
        <v>0</v>
      </c>
      <c r="M912" s="16">
        <f>Décompte!$B$18</f>
        <v>0</v>
      </c>
      <c r="N912" s="15" t="str">
        <f>Décompte!$E$11</f>
        <v>INF</v>
      </c>
    </row>
    <row r="913" spans="1:14" x14ac:dyDescent="0.2">
      <c r="A913" s="152"/>
      <c r="B913" s="153"/>
      <c r="C913" s="157"/>
      <c r="D913" s="157"/>
      <c r="E913" s="158"/>
      <c r="F913" s="159"/>
      <c r="G913" s="136" t="str">
        <f>DECOMPTE[[#This Row],[controle_1]]</f>
        <v>-</v>
      </c>
      <c r="H9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3" s="134">
        <f>IF(DECOMPTE[[#This Row],[controle_1]]="-",DECOMPTE[[#This Row],[Nb jours facturés au patient]]*Part_patient,0)</f>
        <v>0</v>
      </c>
      <c r="J9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3" s="119">
        <f>Décompte!$D$8</f>
        <v>43466</v>
      </c>
      <c r="L913" s="16">
        <f>Décompte!$B$12</f>
        <v>0</v>
      </c>
      <c r="M913" s="16">
        <f>Décompte!$B$18</f>
        <v>0</v>
      </c>
      <c r="N913" s="15" t="str">
        <f>Décompte!$E$11</f>
        <v>INF</v>
      </c>
    </row>
    <row r="914" spans="1:14" x14ac:dyDescent="0.2">
      <c r="A914" s="152"/>
      <c r="B914" s="153"/>
      <c r="C914" s="157"/>
      <c r="D914" s="157"/>
      <c r="E914" s="158"/>
      <c r="F914" s="159"/>
      <c r="G914" s="136" t="str">
        <f>DECOMPTE[[#This Row],[controle_1]]</f>
        <v>-</v>
      </c>
      <c r="H9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4" s="134">
        <f>IF(DECOMPTE[[#This Row],[controle_1]]="-",DECOMPTE[[#This Row],[Nb jours facturés au patient]]*Part_patient,0)</f>
        <v>0</v>
      </c>
      <c r="J9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4" s="119">
        <f>Décompte!$D$8</f>
        <v>43466</v>
      </c>
      <c r="L914" s="16">
        <f>Décompte!$B$12</f>
        <v>0</v>
      </c>
      <c r="M914" s="16">
        <f>Décompte!$B$18</f>
        <v>0</v>
      </c>
      <c r="N914" s="15" t="str">
        <f>Décompte!$E$11</f>
        <v>INF</v>
      </c>
    </row>
    <row r="915" spans="1:14" x14ac:dyDescent="0.2">
      <c r="A915" s="152"/>
      <c r="B915" s="153"/>
      <c r="C915" s="157"/>
      <c r="D915" s="157"/>
      <c r="E915" s="158"/>
      <c r="F915" s="159"/>
      <c r="G915" s="136" t="str">
        <f>DECOMPTE[[#This Row],[controle_1]]</f>
        <v>-</v>
      </c>
      <c r="H9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5" s="134">
        <f>IF(DECOMPTE[[#This Row],[controle_1]]="-",DECOMPTE[[#This Row],[Nb jours facturés au patient]]*Part_patient,0)</f>
        <v>0</v>
      </c>
      <c r="J9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5" s="119">
        <f>Décompte!$D$8</f>
        <v>43466</v>
      </c>
      <c r="L915" s="16">
        <f>Décompte!$B$12</f>
        <v>0</v>
      </c>
      <c r="M915" s="16">
        <f>Décompte!$B$18</f>
        <v>0</v>
      </c>
      <c r="N915" s="15" t="str">
        <f>Décompte!$E$11</f>
        <v>INF</v>
      </c>
    </row>
    <row r="916" spans="1:14" x14ac:dyDescent="0.2">
      <c r="A916" s="152"/>
      <c r="B916" s="153"/>
      <c r="C916" s="157"/>
      <c r="D916" s="157"/>
      <c r="E916" s="158"/>
      <c r="F916" s="159"/>
      <c r="G916" s="136" t="str">
        <f>DECOMPTE[[#This Row],[controle_1]]</f>
        <v>-</v>
      </c>
      <c r="H9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6" s="134">
        <f>IF(DECOMPTE[[#This Row],[controle_1]]="-",DECOMPTE[[#This Row],[Nb jours facturés au patient]]*Part_patient,0)</f>
        <v>0</v>
      </c>
      <c r="J9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6" s="119">
        <f>Décompte!$D$8</f>
        <v>43466</v>
      </c>
      <c r="L916" s="16">
        <f>Décompte!$B$12</f>
        <v>0</v>
      </c>
      <c r="M916" s="16">
        <f>Décompte!$B$18</f>
        <v>0</v>
      </c>
      <c r="N916" s="15" t="str">
        <f>Décompte!$E$11</f>
        <v>INF</v>
      </c>
    </row>
    <row r="917" spans="1:14" x14ac:dyDescent="0.2">
      <c r="A917" s="152"/>
      <c r="B917" s="153"/>
      <c r="C917" s="157"/>
      <c r="D917" s="157"/>
      <c r="E917" s="158"/>
      <c r="F917" s="159"/>
      <c r="G917" s="136" t="str">
        <f>DECOMPTE[[#This Row],[controle_1]]</f>
        <v>-</v>
      </c>
      <c r="H9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7" s="134">
        <f>IF(DECOMPTE[[#This Row],[controle_1]]="-",DECOMPTE[[#This Row],[Nb jours facturés au patient]]*Part_patient,0)</f>
        <v>0</v>
      </c>
      <c r="J9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7" s="119">
        <f>Décompte!$D$8</f>
        <v>43466</v>
      </c>
      <c r="L917" s="16">
        <f>Décompte!$B$12</f>
        <v>0</v>
      </c>
      <c r="M917" s="16">
        <f>Décompte!$B$18</f>
        <v>0</v>
      </c>
      <c r="N917" s="15" t="str">
        <f>Décompte!$E$11</f>
        <v>INF</v>
      </c>
    </row>
    <row r="918" spans="1:14" x14ac:dyDescent="0.2">
      <c r="A918" s="152"/>
      <c r="B918" s="153"/>
      <c r="C918" s="157"/>
      <c r="D918" s="157"/>
      <c r="E918" s="158"/>
      <c r="F918" s="159"/>
      <c r="G918" s="136" t="str">
        <f>DECOMPTE[[#This Row],[controle_1]]</f>
        <v>-</v>
      </c>
      <c r="H9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8" s="134">
        <f>IF(DECOMPTE[[#This Row],[controle_1]]="-",DECOMPTE[[#This Row],[Nb jours facturés au patient]]*Part_patient,0)</f>
        <v>0</v>
      </c>
      <c r="J9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8" s="119">
        <f>Décompte!$D$8</f>
        <v>43466</v>
      </c>
      <c r="L918" s="16">
        <f>Décompte!$B$12</f>
        <v>0</v>
      </c>
      <c r="M918" s="16">
        <f>Décompte!$B$18</f>
        <v>0</v>
      </c>
      <c r="N918" s="15" t="str">
        <f>Décompte!$E$11</f>
        <v>INF</v>
      </c>
    </row>
    <row r="919" spans="1:14" x14ac:dyDescent="0.2">
      <c r="A919" s="152"/>
      <c r="B919" s="153"/>
      <c r="C919" s="157"/>
      <c r="D919" s="157"/>
      <c r="E919" s="158"/>
      <c r="F919" s="159"/>
      <c r="G919" s="136" t="str">
        <f>DECOMPTE[[#This Row],[controle_1]]</f>
        <v>-</v>
      </c>
      <c r="H9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19" s="134">
        <f>IF(DECOMPTE[[#This Row],[controle_1]]="-",DECOMPTE[[#This Row],[Nb jours facturés au patient]]*Part_patient,0)</f>
        <v>0</v>
      </c>
      <c r="J9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19" s="119">
        <f>Décompte!$D$8</f>
        <v>43466</v>
      </c>
      <c r="L919" s="16">
        <f>Décompte!$B$12</f>
        <v>0</v>
      </c>
      <c r="M919" s="16">
        <f>Décompte!$B$18</f>
        <v>0</v>
      </c>
      <c r="N919" s="15" t="str">
        <f>Décompte!$E$11</f>
        <v>INF</v>
      </c>
    </row>
    <row r="920" spans="1:14" x14ac:dyDescent="0.2">
      <c r="A920" s="152"/>
      <c r="B920" s="153"/>
      <c r="C920" s="157"/>
      <c r="D920" s="157"/>
      <c r="E920" s="158"/>
      <c r="F920" s="159"/>
      <c r="G920" s="136" t="str">
        <f>DECOMPTE[[#This Row],[controle_1]]</f>
        <v>-</v>
      </c>
      <c r="H9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0" s="134">
        <f>IF(DECOMPTE[[#This Row],[controle_1]]="-",DECOMPTE[[#This Row],[Nb jours facturés au patient]]*Part_patient,0)</f>
        <v>0</v>
      </c>
      <c r="J9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0" s="119">
        <f>Décompte!$D$8</f>
        <v>43466</v>
      </c>
      <c r="L920" s="16">
        <f>Décompte!$B$12</f>
        <v>0</v>
      </c>
      <c r="M920" s="16">
        <f>Décompte!$B$18</f>
        <v>0</v>
      </c>
      <c r="N920" s="15" t="str">
        <f>Décompte!$E$11</f>
        <v>INF</v>
      </c>
    </row>
    <row r="921" spans="1:14" x14ac:dyDescent="0.2">
      <c r="A921" s="152"/>
      <c r="B921" s="153"/>
      <c r="C921" s="157"/>
      <c r="D921" s="157"/>
      <c r="E921" s="158"/>
      <c r="F921" s="159"/>
      <c r="G921" s="136" t="str">
        <f>DECOMPTE[[#This Row],[controle_1]]</f>
        <v>-</v>
      </c>
      <c r="H9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1" s="134">
        <f>IF(DECOMPTE[[#This Row],[controle_1]]="-",DECOMPTE[[#This Row],[Nb jours facturés au patient]]*Part_patient,0)</f>
        <v>0</v>
      </c>
      <c r="J9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1" s="119">
        <f>Décompte!$D$8</f>
        <v>43466</v>
      </c>
      <c r="L921" s="16">
        <f>Décompte!$B$12</f>
        <v>0</v>
      </c>
      <c r="M921" s="16">
        <f>Décompte!$B$18</f>
        <v>0</v>
      </c>
      <c r="N921" s="15" t="str">
        <f>Décompte!$E$11</f>
        <v>INF</v>
      </c>
    </row>
    <row r="922" spans="1:14" x14ac:dyDescent="0.2">
      <c r="A922" s="152"/>
      <c r="B922" s="153"/>
      <c r="C922" s="157"/>
      <c r="D922" s="157"/>
      <c r="E922" s="158"/>
      <c r="F922" s="159"/>
      <c r="G922" s="136" t="str">
        <f>DECOMPTE[[#This Row],[controle_1]]</f>
        <v>-</v>
      </c>
      <c r="H9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2" s="134">
        <f>IF(DECOMPTE[[#This Row],[controle_1]]="-",DECOMPTE[[#This Row],[Nb jours facturés au patient]]*Part_patient,0)</f>
        <v>0</v>
      </c>
      <c r="J9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2" s="119">
        <f>Décompte!$D$8</f>
        <v>43466</v>
      </c>
      <c r="L922" s="16">
        <f>Décompte!$B$12</f>
        <v>0</v>
      </c>
      <c r="M922" s="16">
        <f>Décompte!$B$18</f>
        <v>0</v>
      </c>
      <c r="N922" s="15" t="str">
        <f>Décompte!$E$11</f>
        <v>INF</v>
      </c>
    </row>
    <row r="923" spans="1:14" x14ac:dyDescent="0.2">
      <c r="A923" s="152"/>
      <c r="B923" s="153"/>
      <c r="C923" s="157"/>
      <c r="D923" s="157"/>
      <c r="E923" s="158"/>
      <c r="F923" s="159"/>
      <c r="G923" s="136" t="str">
        <f>DECOMPTE[[#This Row],[controle_1]]</f>
        <v>-</v>
      </c>
      <c r="H9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3" s="134">
        <f>IF(DECOMPTE[[#This Row],[controle_1]]="-",DECOMPTE[[#This Row],[Nb jours facturés au patient]]*Part_patient,0)</f>
        <v>0</v>
      </c>
      <c r="J9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3" s="119">
        <f>Décompte!$D$8</f>
        <v>43466</v>
      </c>
      <c r="L923" s="16">
        <f>Décompte!$B$12</f>
        <v>0</v>
      </c>
      <c r="M923" s="16">
        <f>Décompte!$B$18</f>
        <v>0</v>
      </c>
      <c r="N923" s="15" t="str">
        <f>Décompte!$E$11</f>
        <v>INF</v>
      </c>
    </row>
    <row r="924" spans="1:14" x14ac:dyDescent="0.2">
      <c r="A924" s="152"/>
      <c r="B924" s="153"/>
      <c r="C924" s="157"/>
      <c r="D924" s="157"/>
      <c r="E924" s="158"/>
      <c r="F924" s="159"/>
      <c r="G924" s="136" t="str">
        <f>DECOMPTE[[#This Row],[controle_1]]</f>
        <v>-</v>
      </c>
      <c r="H9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4" s="134">
        <f>IF(DECOMPTE[[#This Row],[controle_1]]="-",DECOMPTE[[#This Row],[Nb jours facturés au patient]]*Part_patient,0)</f>
        <v>0</v>
      </c>
      <c r="J9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4" s="119">
        <f>Décompte!$D$8</f>
        <v>43466</v>
      </c>
      <c r="L924" s="16">
        <f>Décompte!$B$12</f>
        <v>0</v>
      </c>
      <c r="M924" s="16">
        <f>Décompte!$B$18</f>
        <v>0</v>
      </c>
      <c r="N924" s="15" t="str">
        <f>Décompte!$E$11</f>
        <v>INF</v>
      </c>
    </row>
    <row r="925" spans="1:14" x14ac:dyDescent="0.2">
      <c r="A925" s="152"/>
      <c r="B925" s="153"/>
      <c r="C925" s="157"/>
      <c r="D925" s="157"/>
      <c r="E925" s="158"/>
      <c r="F925" s="159"/>
      <c r="G925" s="136" t="str">
        <f>DECOMPTE[[#This Row],[controle_1]]</f>
        <v>-</v>
      </c>
      <c r="H9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5" s="134">
        <f>IF(DECOMPTE[[#This Row],[controle_1]]="-",DECOMPTE[[#This Row],[Nb jours facturés au patient]]*Part_patient,0)</f>
        <v>0</v>
      </c>
      <c r="J9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5" s="119">
        <f>Décompte!$D$8</f>
        <v>43466</v>
      </c>
      <c r="L925" s="16">
        <f>Décompte!$B$12</f>
        <v>0</v>
      </c>
      <c r="M925" s="16">
        <f>Décompte!$B$18</f>
        <v>0</v>
      </c>
      <c r="N925" s="15" t="str">
        <f>Décompte!$E$11</f>
        <v>INF</v>
      </c>
    </row>
    <row r="926" spans="1:14" x14ac:dyDescent="0.2">
      <c r="A926" s="152"/>
      <c r="B926" s="153"/>
      <c r="C926" s="157"/>
      <c r="D926" s="157"/>
      <c r="E926" s="158"/>
      <c r="F926" s="159"/>
      <c r="G926" s="136" t="str">
        <f>DECOMPTE[[#This Row],[controle_1]]</f>
        <v>-</v>
      </c>
      <c r="H9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6" s="134">
        <f>IF(DECOMPTE[[#This Row],[controle_1]]="-",DECOMPTE[[#This Row],[Nb jours facturés au patient]]*Part_patient,0)</f>
        <v>0</v>
      </c>
      <c r="J9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6" s="119">
        <f>Décompte!$D$8</f>
        <v>43466</v>
      </c>
      <c r="L926" s="16">
        <f>Décompte!$B$12</f>
        <v>0</v>
      </c>
      <c r="M926" s="16">
        <f>Décompte!$B$18</f>
        <v>0</v>
      </c>
      <c r="N926" s="15" t="str">
        <f>Décompte!$E$11</f>
        <v>INF</v>
      </c>
    </row>
    <row r="927" spans="1:14" x14ac:dyDescent="0.2">
      <c r="A927" s="152"/>
      <c r="B927" s="153"/>
      <c r="C927" s="157"/>
      <c r="D927" s="157"/>
      <c r="E927" s="158"/>
      <c r="F927" s="159"/>
      <c r="G927" s="136" t="str">
        <f>DECOMPTE[[#This Row],[controle_1]]</f>
        <v>-</v>
      </c>
      <c r="H9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7" s="134">
        <f>IF(DECOMPTE[[#This Row],[controle_1]]="-",DECOMPTE[[#This Row],[Nb jours facturés au patient]]*Part_patient,0)</f>
        <v>0</v>
      </c>
      <c r="J9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7" s="119">
        <f>Décompte!$D$8</f>
        <v>43466</v>
      </c>
      <c r="L927" s="16">
        <f>Décompte!$B$12</f>
        <v>0</v>
      </c>
      <c r="M927" s="16">
        <f>Décompte!$B$18</f>
        <v>0</v>
      </c>
      <c r="N927" s="15" t="str">
        <f>Décompte!$E$11</f>
        <v>INF</v>
      </c>
    </row>
    <row r="928" spans="1:14" x14ac:dyDescent="0.2">
      <c r="A928" s="152"/>
      <c r="B928" s="153"/>
      <c r="C928" s="157"/>
      <c r="D928" s="157"/>
      <c r="E928" s="158"/>
      <c r="F928" s="159"/>
      <c r="G928" s="136" t="str">
        <f>DECOMPTE[[#This Row],[controle_1]]</f>
        <v>-</v>
      </c>
      <c r="H9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8" s="134">
        <f>IF(DECOMPTE[[#This Row],[controle_1]]="-",DECOMPTE[[#This Row],[Nb jours facturés au patient]]*Part_patient,0)</f>
        <v>0</v>
      </c>
      <c r="J9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8" s="119">
        <f>Décompte!$D$8</f>
        <v>43466</v>
      </c>
      <c r="L928" s="16">
        <f>Décompte!$B$12</f>
        <v>0</v>
      </c>
      <c r="M928" s="16">
        <f>Décompte!$B$18</f>
        <v>0</v>
      </c>
      <c r="N928" s="15" t="str">
        <f>Décompte!$E$11</f>
        <v>INF</v>
      </c>
    </row>
    <row r="929" spans="1:14" x14ac:dyDescent="0.2">
      <c r="A929" s="152"/>
      <c r="B929" s="153"/>
      <c r="C929" s="157"/>
      <c r="D929" s="157"/>
      <c r="E929" s="158"/>
      <c r="F929" s="159"/>
      <c r="G929" s="136" t="str">
        <f>DECOMPTE[[#This Row],[controle_1]]</f>
        <v>-</v>
      </c>
      <c r="H9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29" s="134">
        <f>IF(DECOMPTE[[#This Row],[controle_1]]="-",DECOMPTE[[#This Row],[Nb jours facturés au patient]]*Part_patient,0)</f>
        <v>0</v>
      </c>
      <c r="J9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29" s="119">
        <f>Décompte!$D$8</f>
        <v>43466</v>
      </c>
      <c r="L929" s="16">
        <f>Décompte!$B$12</f>
        <v>0</v>
      </c>
      <c r="M929" s="16">
        <f>Décompte!$B$18</f>
        <v>0</v>
      </c>
      <c r="N929" s="15" t="str">
        <f>Décompte!$E$11</f>
        <v>INF</v>
      </c>
    </row>
    <row r="930" spans="1:14" x14ac:dyDescent="0.2">
      <c r="A930" s="152"/>
      <c r="B930" s="153"/>
      <c r="C930" s="157"/>
      <c r="D930" s="157"/>
      <c r="E930" s="158"/>
      <c r="F930" s="159"/>
      <c r="G930" s="136" t="str">
        <f>DECOMPTE[[#This Row],[controle_1]]</f>
        <v>-</v>
      </c>
      <c r="H9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0" s="134">
        <f>IF(DECOMPTE[[#This Row],[controle_1]]="-",DECOMPTE[[#This Row],[Nb jours facturés au patient]]*Part_patient,0)</f>
        <v>0</v>
      </c>
      <c r="J9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0" s="119">
        <f>Décompte!$D$8</f>
        <v>43466</v>
      </c>
      <c r="L930" s="16">
        <f>Décompte!$B$12</f>
        <v>0</v>
      </c>
      <c r="M930" s="16">
        <f>Décompte!$B$18</f>
        <v>0</v>
      </c>
      <c r="N930" s="15" t="str">
        <f>Décompte!$E$11</f>
        <v>INF</v>
      </c>
    </row>
    <row r="931" spans="1:14" x14ac:dyDescent="0.2">
      <c r="A931" s="152"/>
      <c r="B931" s="153"/>
      <c r="C931" s="157"/>
      <c r="D931" s="157"/>
      <c r="E931" s="158"/>
      <c r="F931" s="159"/>
      <c r="G931" s="136" t="str">
        <f>DECOMPTE[[#This Row],[controle_1]]</f>
        <v>-</v>
      </c>
      <c r="H9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1" s="134">
        <f>IF(DECOMPTE[[#This Row],[controle_1]]="-",DECOMPTE[[#This Row],[Nb jours facturés au patient]]*Part_patient,0)</f>
        <v>0</v>
      </c>
      <c r="J9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1" s="119">
        <f>Décompte!$D$8</f>
        <v>43466</v>
      </c>
      <c r="L931" s="16">
        <f>Décompte!$B$12</f>
        <v>0</v>
      </c>
      <c r="M931" s="16">
        <f>Décompte!$B$18</f>
        <v>0</v>
      </c>
      <c r="N931" s="15" t="str">
        <f>Décompte!$E$11</f>
        <v>INF</v>
      </c>
    </row>
    <row r="932" spans="1:14" x14ac:dyDescent="0.2">
      <c r="A932" s="152"/>
      <c r="B932" s="153"/>
      <c r="C932" s="157"/>
      <c r="D932" s="157"/>
      <c r="E932" s="158"/>
      <c r="F932" s="159"/>
      <c r="G932" s="136" t="str">
        <f>DECOMPTE[[#This Row],[controle_1]]</f>
        <v>-</v>
      </c>
      <c r="H9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2" s="134">
        <f>IF(DECOMPTE[[#This Row],[controle_1]]="-",DECOMPTE[[#This Row],[Nb jours facturés au patient]]*Part_patient,0)</f>
        <v>0</v>
      </c>
      <c r="J9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2" s="119">
        <f>Décompte!$D$8</f>
        <v>43466</v>
      </c>
      <c r="L932" s="16">
        <f>Décompte!$B$12</f>
        <v>0</v>
      </c>
      <c r="M932" s="16">
        <f>Décompte!$B$18</f>
        <v>0</v>
      </c>
      <c r="N932" s="15" t="str">
        <f>Décompte!$E$11</f>
        <v>INF</v>
      </c>
    </row>
    <row r="933" spans="1:14" x14ac:dyDescent="0.2">
      <c r="A933" s="152"/>
      <c r="B933" s="153"/>
      <c r="C933" s="157"/>
      <c r="D933" s="157"/>
      <c r="E933" s="158"/>
      <c r="F933" s="159"/>
      <c r="G933" s="136" t="str">
        <f>DECOMPTE[[#This Row],[controle_1]]</f>
        <v>-</v>
      </c>
      <c r="H9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3" s="134">
        <f>IF(DECOMPTE[[#This Row],[controle_1]]="-",DECOMPTE[[#This Row],[Nb jours facturés au patient]]*Part_patient,0)</f>
        <v>0</v>
      </c>
      <c r="J9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3" s="119">
        <f>Décompte!$D$8</f>
        <v>43466</v>
      </c>
      <c r="L933" s="16">
        <f>Décompte!$B$12</f>
        <v>0</v>
      </c>
      <c r="M933" s="16">
        <f>Décompte!$B$18</f>
        <v>0</v>
      </c>
      <c r="N933" s="15" t="str">
        <f>Décompte!$E$11</f>
        <v>INF</v>
      </c>
    </row>
    <row r="934" spans="1:14" x14ac:dyDescent="0.2">
      <c r="A934" s="152"/>
      <c r="B934" s="153"/>
      <c r="C934" s="157"/>
      <c r="D934" s="157"/>
      <c r="E934" s="158"/>
      <c r="F934" s="159"/>
      <c r="G934" s="136" t="str">
        <f>DECOMPTE[[#This Row],[controle_1]]</f>
        <v>-</v>
      </c>
      <c r="H9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4" s="134">
        <f>IF(DECOMPTE[[#This Row],[controle_1]]="-",DECOMPTE[[#This Row],[Nb jours facturés au patient]]*Part_patient,0)</f>
        <v>0</v>
      </c>
      <c r="J9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4" s="119">
        <f>Décompte!$D$8</f>
        <v>43466</v>
      </c>
      <c r="L934" s="16">
        <f>Décompte!$B$12</f>
        <v>0</v>
      </c>
      <c r="M934" s="16">
        <f>Décompte!$B$18</f>
        <v>0</v>
      </c>
      <c r="N934" s="15" t="str">
        <f>Décompte!$E$11</f>
        <v>INF</v>
      </c>
    </row>
    <row r="935" spans="1:14" x14ac:dyDescent="0.2">
      <c r="A935" s="152"/>
      <c r="B935" s="153"/>
      <c r="C935" s="157"/>
      <c r="D935" s="157"/>
      <c r="E935" s="158"/>
      <c r="F935" s="159"/>
      <c r="G935" s="136" t="str">
        <f>DECOMPTE[[#This Row],[controle_1]]</f>
        <v>-</v>
      </c>
      <c r="H9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5" s="134">
        <f>IF(DECOMPTE[[#This Row],[controle_1]]="-",DECOMPTE[[#This Row],[Nb jours facturés au patient]]*Part_patient,0)</f>
        <v>0</v>
      </c>
      <c r="J9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5" s="119">
        <f>Décompte!$D$8</f>
        <v>43466</v>
      </c>
      <c r="L935" s="16">
        <f>Décompte!$B$12</f>
        <v>0</v>
      </c>
      <c r="M935" s="16">
        <f>Décompte!$B$18</f>
        <v>0</v>
      </c>
      <c r="N935" s="15" t="str">
        <f>Décompte!$E$11</f>
        <v>INF</v>
      </c>
    </row>
    <row r="936" spans="1:14" x14ac:dyDescent="0.2">
      <c r="A936" s="152"/>
      <c r="B936" s="153"/>
      <c r="C936" s="157"/>
      <c r="D936" s="157"/>
      <c r="E936" s="158"/>
      <c r="F936" s="159"/>
      <c r="G936" s="136" t="str">
        <f>DECOMPTE[[#This Row],[controle_1]]</f>
        <v>-</v>
      </c>
      <c r="H9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6" s="134">
        <f>IF(DECOMPTE[[#This Row],[controle_1]]="-",DECOMPTE[[#This Row],[Nb jours facturés au patient]]*Part_patient,0)</f>
        <v>0</v>
      </c>
      <c r="J9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6" s="119">
        <f>Décompte!$D$8</f>
        <v>43466</v>
      </c>
      <c r="L936" s="16">
        <f>Décompte!$B$12</f>
        <v>0</v>
      </c>
      <c r="M936" s="16">
        <f>Décompte!$B$18</f>
        <v>0</v>
      </c>
      <c r="N936" s="15" t="str">
        <f>Décompte!$E$11</f>
        <v>INF</v>
      </c>
    </row>
    <row r="937" spans="1:14" x14ac:dyDescent="0.2">
      <c r="A937" s="152"/>
      <c r="B937" s="153"/>
      <c r="C937" s="157"/>
      <c r="D937" s="157"/>
      <c r="E937" s="158"/>
      <c r="F937" s="159"/>
      <c r="G937" s="136" t="str">
        <f>DECOMPTE[[#This Row],[controle_1]]</f>
        <v>-</v>
      </c>
      <c r="H9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7" s="134">
        <f>IF(DECOMPTE[[#This Row],[controle_1]]="-",DECOMPTE[[#This Row],[Nb jours facturés au patient]]*Part_patient,0)</f>
        <v>0</v>
      </c>
      <c r="J9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7" s="119">
        <f>Décompte!$D$8</f>
        <v>43466</v>
      </c>
      <c r="L937" s="16">
        <f>Décompte!$B$12</f>
        <v>0</v>
      </c>
      <c r="M937" s="16">
        <f>Décompte!$B$18</f>
        <v>0</v>
      </c>
      <c r="N937" s="15" t="str">
        <f>Décompte!$E$11</f>
        <v>INF</v>
      </c>
    </row>
    <row r="938" spans="1:14" x14ac:dyDescent="0.2">
      <c r="A938" s="152"/>
      <c r="B938" s="153"/>
      <c r="C938" s="157"/>
      <c r="D938" s="157"/>
      <c r="E938" s="158"/>
      <c r="F938" s="159"/>
      <c r="G938" s="136" t="str">
        <f>DECOMPTE[[#This Row],[controle_1]]</f>
        <v>-</v>
      </c>
      <c r="H9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8" s="134">
        <f>IF(DECOMPTE[[#This Row],[controle_1]]="-",DECOMPTE[[#This Row],[Nb jours facturés au patient]]*Part_patient,0)</f>
        <v>0</v>
      </c>
      <c r="J9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8" s="119">
        <f>Décompte!$D$8</f>
        <v>43466</v>
      </c>
      <c r="L938" s="16">
        <f>Décompte!$B$12</f>
        <v>0</v>
      </c>
      <c r="M938" s="16">
        <f>Décompte!$B$18</f>
        <v>0</v>
      </c>
      <c r="N938" s="15" t="str">
        <f>Décompte!$E$11</f>
        <v>INF</v>
      </c>
    </row>
    <row r="939" spans="1:14" x14ac:dyDescent="0.2">
      <c r="A939" s="152"/>
      <c r="B939" s="153"/>
      <c r="C939" s="157"/>
      <c r="D939" s="157"/>
      <c r="E939" s="158"/>
      <c r="F939" s="159"/>
      <c r="G939" s="136" t="str">
        <f>DECOMPTE[[#This Row],[controle_1]]</f>
        <v>-</v>
      </c>
      <c r="H9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39" s="134">
        <f>IF(DECOMPTE[[#This Row],[controle_1]]="-",DECOMPTE[[#This Row],[Nb jours facturés au patient]]*Part_patient,0)</f>
        <v>0</v>
      </c>
      <c r="J9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39" s="119">
        <f>Décompte!$D$8</f>
        <v>43466</v>
      </c>
      <c r="L939" s="16">
        <f>Décompte!$B$12</f>
        <v>0</v>
      </c>
      <c r="M939" s="16">
        <f>Décompte!$B$18</f>
        <v>0</v>
      </c>
      <c r="N939" s="15" t="str">
        <f>Décompte!$E$11</f>
        <v>INF</v>
      </c>
    </row>
    <row r="940" spans="1:14" x14ac:dyDescent="0.2">
      <c r="A940" s="152"/>
      <c r="B940" s="153"/>
      <c r="C940" s="157"/>
      <c r="D940" s="157"/>
      <c r="E940" s="158"/>
      <c r="F940" s="159"/>
      <c r="G940" s="136" t="str">
        <f>DECOMPTE[[#This Row],[controle_1]]</f>
        <v>-</v>
      </c>
      <c r="H9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0" s="134">
        <f>IF(DECOMPTE[[#This Row],[controle_1]]="-",DECOMPTE[[#This Row],[Nb jours facturés au patient]]*Part_patient,0)</f>
        <v>0</v>
      </c>
      <c r="J9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0" s="119">
        <f>Décompte!$D$8</f>
        <v>43466</v>
      </c>
      <c r="L940" s="16">
        <f>Décompte!$B$12</f>
        <v>0</v>
      </c>
      <c r="M940" s="16">
        <f>Décompte!$B$18</f>
        <v>0</v>
      </c>
      <c r="N940" s="15" t="str">
        <f>Décompte!$E$11</f>
        <v>INF</v>
      </c>
    </row>
    <row r="941" spans="1:14" x14ac:dyDescent="0.2">
      <c r="A941" s="152"/>
      <c r="B941" s="153"/>
      <c r="C941" s="157"/>
      <c r="D941" s="157"/>
      <c r="E941" s="158"/>
      <c r="F941" s="159"/>
      <c r="G941" s="136" t="str">
        <f>DECOMPTE[[#This Row],[controle_1]]</f>
        <v>-</v>
      </c>
      <c r="H9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1" s="134">
        <f>IF(DECOMPTE[[#This Row],[controle_1]]="-",DECOMPTE[[#This Row],[Nb jours facturés au patient]]*Part_patient,0)</f>
        <v>0</v>
      </c>
      <c r="J9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1" s="119">
        <f>Décompte!$D$8</f>
        <v>43466</v>
      </c>
      <c r="L941" s="16">
        <f>Décompte!$B$12</f>
        <v>0</v>
      </c>
      <c r="M941" s="16">
        <f>Décompte!$B$18</f>
        <v>0</v>
      </c>
      <c r="N941" s="15" t="str">
        <f>Décompte!$E$11</f>
        <v>INF</v>
      </c>
    </row>
    <row r="942" spans="1:14" x14ac:dyDescent="0.2">
      <c r="A942" s="152"/>
      <c r="B942" s="153"/>
      <c r="C942" s="157"/>
      <c r="D942" s="157"/>
      <c r="E942" s="158"/>
      <c r="F942" s="159"/>
      <c r="G942" s="136" t="str">
        <f>DECOMPTE[[#This Row],[controle_1]]</f>
        <v>-</v>
      </c>
      <c r="H9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2" s="134">
        <f>IF(DECOMPTE[[#This Row],[controle_1]]="-",DECOMPTE[[#This Row],[Nb jours facturés au patient]]*Part_patient,0)</f>
        <v>0</v>
      </c>
      <c r="J9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2" s="119">
        <f>Décompte!$D$8</f>
        <v>43466</v>
      </c>
      <c r="L942" s="16">
        <f>Décompte!$B$12</f>
        <v>0</v>
      </c>
      <c r="M942" s="16">
        <f>Décompte!$B$18</f>
        <v>0</v>
      </c>
      <c r="N942" s="15" t="str">
        <f>Décompte!$E$11</f>
        <v>INF</v>
      </c>
    </row>
    <row r="943" spans="1:14" x14ac:dyDescent="0.2">
      <c r="A943" s="152"/>
      <c r="B943" s="153"/>
      <c r="C943" s="157"/>
      <c r="D943" s="157"/>
      <c r="E943" s="158"/>
      <c r="F943" s="159"/>
      <c r="G943" s="136" t="str">
        <f>DECOMPTE[[#This Row],[controle_1]]</f>
        <v>-</v>
      </c>
      <c r="H9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3" s="134">
        <f>IF(DECOMPTE[[#This Row],[controle_1]]="-",DECOMPTE[[#This Row],[Nb jours facturés au patient]]*Part_patient,0)</f>
        <v>0</v>
      </c>
      <c r="J9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3" s="119">
        <f>Décompte!$D$8</f>
        <v>43466</v>
      </c>
      <c r="L943" s="16">
        <f>Décompte!$B$12</f>
        <v>0</v>
      </c>
      <c r="M943" s="16">
        <f>Décompte!$B$18</f>
        <v>0</v>
      </c>
      <c r="N943" s="15" t="str">
        <f>Décompte!$E$11</f>
        <v>INF</v>
      </c>
    </row>
    <row r="944" spans="1:14" x14ac:dyDescent="0.2">
      <c r="A944" s="152"/>
      <c r="B944" s="153"/>
      <c r="C944" s="157"/>
      <c r="D944" s="157"/>
      <c r="E944" s="158"/>
      <c r="F944" s="159"/>
      <c r="G944" s="136" t="str">
        <f>DECOMPTE[[#This Row],[controle_1]]</f>
        <v>-</v>
      </c>
      <c r="H9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4" s="134">
        <f>IF(DECOMPTE[[#This Row],[controle_1]]="-",DECOMPTE[[#This Row],[Nb jours facturés au patient]]*Part_patient,0)</f>
        <v>0</v>
      </c>
      <c r="J9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4" s="119">
        <f>Décompte!$D$8</f>
        <v>43466</v>
      </c>
      <c r="L944" s="16">
        <f>Décompte!$B$12</f>
        <v>0</v>
      </c>
      <c r="M944" s="16">
        <f>Décompte!$B$18</f>
        <v>0</v>
      </c>
      <c r="N944" s="15" t="str">
        <f>Décompte!$E$11</f>
        <v>INF</v>
      </c>
    </row>
    <row r="945" spans="1:14" x14ac:dyDescent="0.2">
      <c r="A945" s="152"/>
      <c r="B945" s="153"/>
      <c r="C945" s="157"/>
      <c r="D945" s="157"/>
      <c r="E945" s="158"/>
      <c r="F945" s="159"/>
      <c r="G945" s="136" t="str">
        <f>DECOMPTE[[#This Row],[controle_1]]</f>
        <v>-</v>
      </c>
      <c r="H9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5" s="134">
        <f>IF(DECOMPTE[[#This Row],[controle_1]]="-",DECOMPTE[[#This Row],[Nb jours facturés au patient]]*Part_patient,0)</f>
        <v>0</v>
      </c>
      <c r="J9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5" s="119">
        <f>Décompte!$D$8</f>
        <v>43466</v>
      </c>
      <c r="L945" s="16">
        <f>Décompte!$B$12</f>
        <v>0</v>
      </c>
      <c r="M945" s="16">
        <f>Décompte!$B$18</f>
        <v>0</v>
      </c>
      <c r="N945" s="15" t="str">
        <f>Décompte!$E$11</f>
        <v>INF</v>
      </c>
    </row>
    <row r="946" spans="1:14" x14ac:dyDescent="0.2">
      <c r="A946" s="152"/>
      <c r="B946" s="153"/>
      <c r="C946" s="157"/>
      <c r="D946" s="157"/>
      <c r="E946" s="158"/>
      <c r="F946" s="159"/>
      <c r="G946" s="136" t="str">
        <f>DECOMPTE[[#This Row],[controle_1]]</f>
        <v>-</v>
      </c>
      <c r="H9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6" s="134">
        <f>IF(DECOMPTE[[#This Row],[controle_1]]="-",DECOMPTE[[#This Row],[Nb jours facturés au patient]]*Part_patient,0)</f>
        <v>0</v>
      </c>
      <c r="J9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6" s="119">
        <f>Décompte!$D$8</f>
        <v>43466</v>
      </c>
      <c r="L946" s="16">
        <f>Décompte!$B$12</f>
        <v>0</v>
      </c>
      <c r="M946" s="16">
        <f>Décompte!$B$18</f>
        <v>0</v>
      </c>
      <c r="N946" s="15" t="str">
        <f>Décompte!$E$11</f>
        <v>INF</v>
      </c>
    </row>
    <row r="947" spans="1:14" x14ac:dyDescent="0.2">
      <c r="A947" s="152"/>
      <c r="B947" s="153"/>
      <c r="C947" s="157"/>
      <c r="D947" s="157"/>
      <c r="E947" s="158"/>
      <c r="F947" s="159"/>
      <c r="G947" s="136" t="str">
        <f>DECOMPTE[[#This Row],[controle_1]]</f>
        <v>-</v>
      </c>
      <c r="H9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7" s="134">
        <f>IF(DECOMPTE[[#This Row],[controle_1]]="-",DECOMPTE[[#This Row],[Nb jours facturés au patient]]*Part_patient,0)</f>
        <v>0</v>
      </c>
      <c r="J9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7" s="119">
        <f>Décompte!$D$8</f>
        <v>43466</v>
      </c>
      <c r="L947" s="16">
        <f>Décompte!$B$12</f>
        <v>0</v>
      </c>
      <c r="M947" s="16">
        <f>Décompte!$B$18</f>
        <v>0</v>
      </c>
      <c r="N947" s="15" t="str">
        <f>Décompte!$E$11</f>
        <v>INF</v>
      </c>
    </row>
    <row r="948" spans="1:14" x14ac:dyDescent="0.2">
      <c r="A948" s="152"/>
      <c r="B948" s="153"/>
      <c r="C948" s="157"/>
      <c r="D948" s="157"/>
      <c r="E948" s="158"/>
      <c r="F948" s="159"/>
      <c r="G948" s="136" t="str">
        <f>DECOMPTE[[#This Row],[controle_1]]</f>
        <v>-</v>
      </c>
      <c r="H9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8" s="134">
        <f>IF(DECOMPTE[[#This Row],[controle_1]]="-",DECOMPTE[[#This Row],[Nb jours facturés au patient]]*Part_patient,0)</f>
        <v>0</v>
      </c>
      <c r="J9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8" s="119">
        <f>Décompte!$D$8</f>
        <v>43466</v>
      </c>
      <c r="L948" s="16">
        <f>Décompte!$B$12</f>
        <v>0</v>
      </c>
      <c r="M948" s="16">
        <f>Décompte!$B$18</f>
        <v>0</v>
      </c>
      <c r="N948" s="15" t="str">
        <f>Décompte!$E$11</f>
        <v>INF</v>
      </c>
    </row>
    <row r="949" spans="1:14" x14ac:dyDescent="0.2">
      <c r="A949" s="152"/>
      <c r="B949" s="153"/>
      <c r="C949" s="157"/>
      <c r="D949" s="157"/>
      <c r="E949" s="158"/>
      <c r="F949" s="159"/>
      <c r="G949" s="136" t="str">
        <f>DECOMPTE[[#This Row],[controle_1]]</f>
        <v>-</v>
      </c>
      <c r="H9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49" s="134">
        <f>IF(DECOMPTE[[#This Row],[controle_1]]="-",DECOMPTE[[#This Row],[Nb jours facturés au patient]]*Part_patient,0)</f>
        <v>0</v>
      </c>
      <c r="J9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49" s="119">
        <f>Décompte!$D$8</f>
        <v>43466</v>
      </c>
      <c r="L949" s="16">
        <f>Décompte!$B$12</f>
        <v>0</v>
      </c>
      <c r="M949" s="16">
        <f>Décompte!$B$18</f>
        <v>0</v>
      </c>
      <c r="N949" s="15" t="str">
        <f>Décompte!$E$11</f>
        <v>INF</v>
      </c>
    </row>
    <row r="950" spans="1:14" x14ac:dyDescent="0.2">
      <c r="A950" s="152"/>
      <c r="B950" s="153"/>
      <c r="C950" s="157"/>
      <c r="D950" s="157"/>
      <c r="E950" s="158"/>
      <c r="F950" s="159"/>
      <c r="G950" s="136" t="str">
        <f>DECOMPTE[[#This Row],[controle_1]]</f>
        <v>-</v>
      </c>
      <c r="H9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0" s="134">
        <f>IF(DECOMPTE[[#This Row],[controle_1]]="-",DECOMPTE[[#This Row],[Nb jours facturés au patient]]*Part_patient,0)</f>
        <v>0</v>
      </c>
      <c r="J9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0" s="119">
        <f>Décompte!$D$8</f>
        <v>43466</v>
      </c>
      <c r="L950" s="16">
        <f>Décompte!$B$12</f>
        <v>0</v>
      </c>
      <c r="M950" s="16">
        <f>Décompte!$B$18</f>
        <v>0</v>
      </c>
      <c r="N950" s="15" t="str">
        <f>Décompte!$E$11</f>
        <v>INF</v>
      </c>
    </row>
    <row r="951" spans="1:14" x14ac:dyDescent="0.2">
      <c r="A951" s="152"/>
      <c r="B951" s="153"/>
      <c r="C951" s="157"/>
      <c r="D951" s="157"/>
      <c r="E951" s="158"/>
      <c r="F951" s="159"/>
      <c r="G951" s="136" t="str">
        <f>DECOMPTE[[#This Row],[controle_1]]</f>
        <v>-</v>
      </c>
      <c r="H9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1" s="134">
        <f>IF(DECOMPTE[[#This Row],[controle_1]]="-",DECOMPTE[[#This Row],[Nb jours facturés au patient]]*Part_patient,0)</f>
        <v>0</v>
      </c>
      <c r="J9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1" s="119">
        <f>Décompte!$D$8</f>
        <v>43466</v>
      </c>
      <c r="L951" s="16">
        <f>Décompte!$B$12</f>
        <v>0</v>
      </c>
      <c r="M951" s="16">
        <f>Décompte!$B$18</f>
        <v>0</v>
      </c>
      <c r="N951" s="15" t="str">
        <f>Décompte!$E$11</f>
        <v>INF</v>
      </c>
    </row>
    <row r="952" spans="1:14" x14ac:dyDescent="0.2">
      <c r="A952" s="152"/>
      <c r="B952" s="153"/>
      <c r="C952" s="157"/>
      <c r="D952" s="157"/>
      <c r="E952" s="158"/>
      <c r="F952" s="159"/>
      <c r="G952" s="136" t="str">
        <f>DECOMPTE[[#This Row],[controle_1]]</f>
        <v>-</v>
      </c>
      <c r="H9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2" s="134">
        <f>IF(DECOMPTE[[#This Row],[controle_1]]="-",DECOMPTE[[#This Row],[Nb jours facturés au patient]]*Part_patient,0)</f>
        <v>0</v>
      </c>
      <c r="J9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2" s="119">
        <f>Décompte!$D$8</f>
        <v>43466</v>
      </c>
      <c r="L952" s="16">
        <f>Décompte!$B$12</f>
        <v>0</v>
      </c>
      <c r="M952" s="16">
        <f>Décompte!$B$18</f>
        <v>0</v>
      </c>
      <c r="N952" s="15" t="str">
        <f>Décompte!$E$11</f>
        <v>INF</v>
      </c>
    </row>
    <row r="953" spans="1:14" x14ac:dyDescent="0.2">
      <c r="A953" s="152"/>
      <c r="B953" s="153"/>
      <c r="C953" s="157"/>
      <c r="D953" s="157"/>
      <c r="E953" s="158"/>
      <c r="F953" s="159"/>
      <c r="G953" s="136" t="str">
        <f>DECOMPTE[[#This Row],[controle_1]]</f>
        <v>-</v>
      </c>
      <c r="H9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3" s="134">
        <f>IF(DECOMPTE[[#This Row],[controle_1]]="-",DECOMPTE[[#This Row],[Nb jours facturés au patient]]*Part_patient,0)</f>
        <v>0</v>
      </c>
      <c r="J9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3" s="119">
        <f>Décompte!$D$8</f>
        <v>43466</v>
      </c>
      <c r="L953" s="16">
        <f>Décompte!$B$12</f>
        <v>0</v>
      </c>
      <c r="M953" s="16">
        <f>Décompte!$B$18</f>
        <v>0</v>
      </c>
      <c r="N953" s="15" t="str">
        <f>Décompte!$E$11</f>
        <v>INF</v>
      </c>
    </row>
    <row r="954" spans="1:14" x14ac:dyDescent="0.2">
      <c r="A954" s="152"/>
      <c r="B954" s="153"/>
      <c r="C954" s="157"/>
      <c r="D954" s="157"/>
      <c r="E954" s="158"/>
      <c r="F954" s="159"/>
      <c r="G954" s="136" t="str">
        <f>DECOMPTE[[#This Row],[controle_1]]</f>
        <v>-</v>
      </c>
      <c r="H9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4" s="134">
        <f>IF(DECOMPTE[[#This Row],[controle_1]]="-",DECOMPTE[[#This Row],[Nb jours facturés au patient]]*Part_patient,0)</f>
        <v>0</v>
      </c>
      <c r="J9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4" s="119">
        <f>Décompte!$D$8</f>
        <v>43466</v>
      </c>
      <c r="L954" s="16">
        <f>Décompte!$B$12</f>
        <v>0</v>
      </c>
      <c r="M954" s="16">
        <f>Décompte!$B$18</f>
        <v>0</v>
      </c>
      <c r="N954" s="15" t="str">
        <f>Décompte!$E$11</f>
        <v>INF</v>
      </c>
    </row>
    <row r="955" spans="1:14" x14ac:dyDescent="0.2">
      <c r="A955" s="152"/>
      <c r="B955" s="153"/>
      <c r="C955" s="157"/>
      <c r="D955" s="157"/>
      <c r="E955" s="158"/>
      <c r="F955" s="159"/>
      <c r="G955" s="136" t="str">
        <f>DECOMPTE[[#This Row],[controle_1]]</f>
        <v>-</v>
      </c>
      <c r="H9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5" s="134">
        <f>IF(DECOMPTE[[#This Row],[controle_1]]="-",DECOMPTE[[#This Row],[Nb jours facturés au patient]]*Part_patient,0)</f>
        <v>0</v>
      </c>
      <c r="J9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5" s="119">
        <f>Décompte!$D$8</f>
        <v>43466</v>
      </c>
      <c r="L955" s="16">
        <f>Décompte!$B$12</f>
        <v>0</v>
      </c>
      <c r="M955" s="16">
        <f>Décompte!$B$18</f>
        <v>0</v>
      </c>
      <c r="N955" s="15" t="str">
        <f>Décompte!$E$11</f>
        <v>INF</v>
      </c>
    </row>
    <row r="956" spans="1:14" x14ac:dyDescent="0.2">
      <c r="A956" s="152"/>
      <c r="B956" s="153"/>
      <c r="C956" s="157"/>
      <c r="D956" s="157"/>
      <c r="E956" s="158"/>
      <c r="F956" s="159"/>
      <c r="G956" s="136" t="str">
        <f>DECOMPTE[[#This Row],[controle_1]]</f>
        <v>-</v>
      </c>
      <c r="H9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6" s="134">
        <f>IF(DECOMPTE[[#This Row],[controle_1]]="-",DECOMPTE[[#This Row],[Nb jours facturés au patient]]*Part_patient,0)</f>
        <v>0</v>
      </c>
      <c r="J9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6" s="119">
        <f>Décompte!$D$8</f>
        <v>43466</v>
      </c>
      <c r="L956" s="16">
        <f>Décompte!$B$12</f>
        <v>0</v>
      </c>
      <c r="M956" s="16">
        <f>Décompte!$B$18</f>
        <v>0</v>
      </c>
      <c r="N956" s="15" t="str">
        <f>Décompte!$E$11</f>
        <v>INF</v>
      </c>
    </row>
    <row r="957" spans="1:14" x14ac:dyDescent="0.2">
      <c r="A957" s="152"/>
      <c r="B957" s="153"/>
      <c r="C957" s="157"/>
      <c r="D957" s="157"/>
      <c r="E957" s="158"/>
      <c r="F957" s="159"/>
      <c r="G957" s="136" t="str">
        <f>DECOMPTE[[#This Row],[controle_1]]</f>
        <v>-</v>
      </c>
      <c r="H9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7" s="134">
        <f>IF(DECOMPTE[[#This Row],[controle_1]]="-",DECOMPTE[[#This Row],[Nb jours facturés au patient]]*Part_patient,0)</f>
        <v>0</v>
      </c>
      <c r="J9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7" s="119">
        <f>Décompte!$D$8</f>
        <v>43466</v>
      </c>
      <c r="L957" s="16">
        <f>Décompte!$B$12</f>
        <v>0</v>
      </c>
      <c r="M957" s="16">
        <f>Décompte!$B$18</f>
        <v>0</v>
      </c>
      <c r="N957" s="15" t="str">
        <f>Décompte!$E$11</f>
        <v>INF</v>
      </c>
    </row>
    <row r="958" spans="1:14" x14ac:dyDescent="0.2">
      <c r="A958" s="152"/>
      <c r="B958" s="153"/>
      <c r="C958" s="157"/>
      <c r="D958" s="157"/>
      <c r="E958" s="158"/>
      <c r="F958" s="159"/>
      <c r="G958" s="136" t="str">
        <f>DECOMPTE[[#This Row],[controle_1]]</f>
        <v>-</v>
      </c>
      <c r="H9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8" s="134">
        <f>IF(DECOMPTE[[#This Row],[controle_1]]="-",DECOMPTE[[#This Row],[Nb jours facturés au patient]]*Part_patient,0)</f>
        <v>0</v>
      </c>
      <c r="J9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8" s="119">
        <f>Décompte!$D$8</f>
        <v>43466</v>
      </c>
      <c r="L958" s="16">
        <f>Décompte!$B$12</f>
        <v>0</v>
      </c>
      <c r="M958" s="16">
        <f>Décompte!$B$18</f>
        <v>0</v>
      </c>
      <c r="N958" s="15" t="str">
        <f>Décompte!$E$11</f>
        <v>INF</v>
      </c>
    </row>
    <row r="959" spans="1:14" x14ac:dyDescent="0.2">
      <c r="A959" s="152"/>
      <c r="B959" s="153"/>
      <c r="C959" s="157"/>
      <c r="D959" s="157"/>
      <c r="E959" s="158"/>
      <c r="F959" s="159"/>
      <c r="G959" s="136" t="str">
        <f>DECOMPTE[[#This Row],[controle_1]]</f>
        <v>-</v>
      </c>
      <c r="H9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59" s="134">
        <f>IF(DECOMPTE[[#This Row],[controle_1]]="-",DECOMPTE[[#This Row],[Nb jours facturés au patient]]*Part_patient,0)</f>
        <v>0</v>
      </c>
      <c r="J9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59" s="119">
        <f>Décompte!$D$8</f>
        <v>43466</v>
      </c>
      <c r="L959" s="16">
        <f>Décompte!$B$12</f>
        <v>0</v>
      </c>
      <c r="M959" s="16">
        <f>Décompte!$B$18</f>
        <v>0</v>
      </c>
      <c r="N959" s="15" t="str">
        <f>Décompte!$E$11</f>
        <v>INF</v>
      </c>
    </row>
    <row r="960" spans="1:14" x14ac:dyDescent="0.2">
      <c r="A960" s="152"/>
      <c r="B960" s="153"/>
      <c r="C960" s="157"/>
      <c r="D960" s="157"/>
      <c r="E960" s="158"/>
      <c r="F960" s="159"/>
      <c r="G960" s="136" t="str">
        <f>DECOMPTE[[#This Row],[controle_1]]</f>
        <v>-</v>
      </c>
      <c r="H9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0" s="134">
        <f>IF(DECOMPTE[[#This Row],[controle_1]]="-",DECOMPTE[[#This Row],[Nb jours facturés au patient]]*Part_patient,0)</f>
        <v>0</v>
      </c>
      <c r="J9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0" s="119">
        <f>Décompte!$D$8</f>
        <v>43466</v>
      </c>
      <c r="L960" s="16">
        <f>Décompte!$B$12</f>
        <v>0</v>
      </c>
      <c r="M960" s="16">
        <f>Décompte!$B$18</f>
        <v>0</v>
      </c>
      <c r="N960" s="15" t="str">
        <f>Décompte!$E$11</f>
        <v>INF</v>
      </c>
    </row>
    <row r="961" spans="1:14" x14ac:dyDescent="0.2">
      <c r="A961" s="152"/>
      <c r="B961" s="153"/>
      <c r="C961" s="157"/>
      <c r="D961" s="157"/>
      <c r="E961" s="158"/>
      <c r="F961" s="159"/>
      <c r="G961" s="136" t="str">
        <f>DECOMPTE[[#This Row],[controle_1]]</f>
        <v>-</v>
      </c>
      <c r="H9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1" s="134">
        <f>IF(DECOMPTE[[#This Row],[controle_1]]="-",DECOMPTE[[#This Row],[Nb jours facturés au patient]]*Part_patient,0)</f>
        <v>0</v>
      </c>
      <c r="J9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1" s="119">
        <f>Décompte!$D$8</f>
        <v>43466</v>
      </c>
      <c r="L961" s="16">
        <f>Décompte!$B$12</f>
        <v>0</v>
      </c>
      <c r="M961" s="16">
        <f>Décompte!$B$18</f>
        <v>0</v>
      </c>
      <c r="N961" s="15" t="str">
        <f>Décompte!$E$11</f>
        <v>INF</v>
      </c>
    </row>
    <row r="962" spans="1:14" x14ac:dyDescent="0.2">
      <c r="A962" s="152"/>
      <c r="B962" s="153"/>
      <c r="C962" s="157"/>
      <c r="D962" s="157"/>
      <c r="E962" s="158"/>
      <c r="F962" s="159"/>
      <c r="G962" s="136" t="str">
        <f>DECOMPTE[[#This Row],[controle_1]]</f>
        <v>-</v>
      </c>
      <c r="H9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2" s="134">
        <f>IF(DECOMPTE[[#This Row],[controle_1]]="-",DECOMPTE[[#This Row],[Nb jours facturés au patient]]*Part_patient,0)</f>
        <v>0</v>
      </c>
      <c r="J9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2" s="119">
        <f>Décompte!$D$8</f>
        <v>43466</v>
      </c>
      <c r="L962" s="16">
        <f>Décompte!$B$12</f>
        <v>0</v>
      </c>
      <c r="M962" s="16">
        <f>Décompte!$B$18</f>
        <v>0</v>
      </c>
      <c r="N962" s="15" t="str">
        <f>Décompte!$E$11</f>
        <v>INF</v>
      </c>
    </row>
    <row r="963" spans="1:14" x14ac:dyDescent="0.2">
      <c r="A963" s="152"/>
      <c r="B963" s="153"/>
      <c r="C963" s="157"/>
      <c r="D963" s="157"/>
      <c r="E963" s="158"/>
      <c r="F963" s="159"/>
      <c r="G963" s="136" t="str">
        <f>DECOMPTE[[#This Row],[controle_1]]</f>
        <v>-</v>
      </c>
      <c r="H9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3" s="134">
        <f>IF(DECOMPTE[[#This Row],[controle_1]]="-",DECOMPTE[[#This Row],[Nb jours facturés au patient]]*Part_patient,0)</f>
        <v>0</v>
      </c>
      <c r="J9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3" s="119">
        <f>Décompte!$D$8</f>
        <v>43466</v>
      </c>
      <c r="L963" s="16">
        <f>Décompte!$B$12</f>
        <v>0</v>
      </c>
      <c r="M963" s="16">
        <f>Décompte!$B$18</f>
        <v>0</v>
      </c>
      <c r="N963" s="15" t="str">
        <f>Décompte!$E$11</f>
        <v>INF</v>
      </c>
    </row>
    <row r="964" spans="1:14" x14ac:dyDescent="0.2">
      <c r="A964" s="152"/>
      <c r="B964" s="153"/>
      <c r="C964" s="157"/>
      <c r="D964" s="157"/>
      <c r="E964" s="158"/>
      <c r="F964" s="159"/>
      <c r="G964" s="136" t="str">
        <f>DECOMPTE[[#This Row],[controle_1]]</f>
        <v>-</v>
      </c>
      <c r="H9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4" s="134">
        <f>IF(DECOMPTE[[#This Row],[controle_1]]="-",DECOMPTE[[#This Row],[Nb jours facturés au patient]]*Part_patient,0)</f>
        <v>0</v>
      </c>
      <c r="J9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4" s="119">
        <f>Décompte!$D$8</f>
        <v>43466</v>
      </c>
      <c r="L964" s="16">
        <f>Décompte!$B$12</f>
        <v>0</v>
      </c>
      <c r="M964" s="16">
        <f>Décompte!$B$18</f>
        <v>0</v>
      </c>
      <c r="N964" s="15" t="str">
        <f>Décompte!$E$11</f>
        <v>INF</v>
      </c>
    </row>
    <row r="965" spans="1:14" x14ac:dyDescent="0.2">
      <c r="A965" s="152"/>
      <c r="B965" s="153"/>
      <c r="C965" s="157"/>
      <c r="D965" s="157"/>
      <c r="E965" s="158"/>
      <c r="F965" s="159"/>
      <c r="G965" s="136" t="str">
        <f>DECOMPTE[[#This Row],[controle_1]]</f>
        <v>-</v>
      </c>
      <c r="H9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5" s="134">
        <f>IF(DECOMPTE[[#This Row],[controle_1]]="-",DECOMPTE[[#This Row],[Nb jours facturés au patient]]*Part_patient,0)</f>
        <v>0</v>
      </c>
      <c r="J9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5" s="119">
        <f>Décompte!$D$8</f>
        <v>43466</v>
      </c>
      <c r="L965" s="16">
        <f>Décompte!$B$12</f>
        <v>0</v>
      </c>
      <c r="M965" s="16">
        <f>Décompte!$B$18</f>
        <v>0</v>
      </c>
      <c r="N965" s="15" t="str">
        <f>Décompte!$E$11</f>
        <v>INF</v>
      </c>
    </row>
    <row r="966" spans="1:14" x14ac:dyDescent="0.2">
      <c r="A966" s="152"/>
      <c r="B966" s="153"/>
      <c r="C966" s="157"/>
      <c r="D966" s="157"/>
      <c r="E966" s="158"/>
      <c r="F966" s="159"/>
      <c r="G966" s="136" t="str">
        <f>DECOMPTE[[#This Row],[controle_1]]</f>
        <v>-</v>
      </c>
      <c r="H9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6" s="134">
        <f>IF(DECOMPTE[[#This Row],[controle_1]]="-",DECOMPTE[[#This Row],[Nb jours facturés au patient]]*Part_patient,0)</f>
        <v>0</v>
      </c>
      <c r="J9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6" s="119">
        <f>Décompte!$D$8</f>
        <v>43466</v>
      </c>
      <c r="L966" s="16">
        <f>Décompte!$B$12</f>
        <v>0</v>
      </c>
      <c r="M966" s="16">
        <f>Décompte!$B$18</f>
        <v>0</v>
      </c>
      <c r="N966" s="15" t="str">
        <f>Décompte!$E$11</f>
        <v>INF</v>
      </c>
    </row>
    <row r="967" spans="1:14" x14ac:dyDescent="0.2">
      <c r="A967" s="152"/>
      <c r="B967" s="153"/>
      <c r="C967" s="157"/>
      <c r="D967" s="157"/>
      <c r="E967" s="158"/>
      <c r="F967" s="159"/>
      <c r="G967" s="136" t="str">
        <f>DECOMPTE[[#This Row],[controle_1]]</f>
        <v>-</v>
      </c>
      <c r="H9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7" s="134">
        <f>IF(DECOMPTE[[#This Row],[controle_1]]="-",DECOMPTE[[#This Row],[Nb jours facturés au patient]]*Part_patient,0)</f>
        <v>0</v>
      </c>
      <c r="J9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7" s="119">
        <f>Décompte!$D$8</f>
        <v>43466</v>
      </c>
      <c r="L967" s="16">
        <f>Décompte!$B$12</f>
        <v>0</v>
      </c>
      <c r="M967" s="16">
        <f>Décompte!$B$18</f>
        <v>0</v>
      </c>
      <c r="N967" s="15" t="str">
        <f>Décompte!$E$11</f>
        <v>INF</v>
      </c>
    </row>
    <row r="968" spans="1:14" x14ac:dyDescent="0.2">
      <c r="A968" s="152"/>
      <c r="B968" s="153"/>
      <c r="C968" s="157"/>
      <c r="D968" s="157"/>
      <c r="E968" s="158"/>
      <c r="F968" s="159"/>
      <c r="G968" s="136" t="str">
        <f>DECOMPTE[[#This Row],[controle_1]]</f>
        <v>-</v>
      </c>
      <c r="H9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8" s="134">
        <f>IF(DECOMPTE[[#This Row],[controle_1]]="-",DECOMPTE[[#This Row],[Nb jours facturés au patient]]*Part_patient,0)</f>
        <v>0</v>
      </c>
      <c r="J9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8" s="119">
        <f>Décompte!$D$8</f>
        <v>43466</v>
      </c>
      <c r="L968" s="16">
        <f>Décompte!$B$12</f>
        <v>0</v>
      </c>
      <c r="M968" s="16">
        <f>Décompte!$B$18</f>
        <v>0</v>
      </c>
      <c r="N968" s="15" t="str">
        <f>Décompte!$E$11</f>
        <v>INF</v>
      </c>
    </row>
    <row r="969" spans="1:14" x14ac:dyDescent="0.2">
      <c r="A969" s="152"/>
      <c r="B969" s="153"/>
      <c r="C969" s="157"/>
      <c r="D969" s="157"/>
      <c r="E969" s="158"/>
      <c r="F969" s="159"/>
      <c r="G969" s="136" t="str">
        <f>DECOMPTE[[#This Row],[controle_1]]</f>
        <v>-</v>
      </c>
      <c r="H9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69" s="134">
        <f>IF(DECOMPTE[[#This Row],[controle_1]]="-",DECOMPTE[[#This Row],[Nb jours facturés au patient]]*Part_patient,0)</f>
        <v>0</v>
      </c>
      <c r="J9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69" s="119">
        <f>Décompte!$D$8</f>
        <v>43466</v>
      </c>
      <c r="L969" s="16">
        <f>Décompte!$B$12</f>
        <v>0</v>
      </c>
      <c r="M969" s="16">
        <f>Décompte!$B$18</f>
        <v>0</v>
      </c>
      <c r="N969" s="15" t="str">
        <f>Décompte!$E$11</f>
        <v>INF</v>
      </c>
    </row>
    <row r="970" spans="1:14" x14ac:dyDescent="0.2">
      <c r="A970" s="152"/>
      <c r="B970" s="153"/>
      <c r="C970" s="157"/>
      <c r="D970" s="157"/>
      <c r="E970" s="158"/>
      <c r="F970" s="159"/>
      <c r="G970" s="136" t="str">
        <f>DECOMPTE[[#This Row],[controle_1]]</f>
        <v>-</v>
      </c>
      <c r="H9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0" s="134">
        <f>IF(DECOMPTE[[#This Row],[controle_1]]="-",DECOMPTE[[#This Row],[Nb jours facturés au patient]]*Part_patient,0)</f>
        <v>0</v>
      </c>
      <c r="J9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0" s="119">
        <f>Décompte!$D$8</f>
        <v>43466</v>
      </c>
      <c r="L970" s="16">
        <f>Décompte!$B$12</f>
        <v>0</v>
      </c>
      <c r="M970" s="16">
        <f>Décompte!$B$18</f>
        <v>0</v>
      </c>
      <c r="N970" s="15" t="str">
        <f>Décompte!$E$11</f>
        <v>INF</v>
      </c>
    </row>
    <row r="971" spans="1:14" x14ac:dyDescent="0.2">
      <c r="A971" s="152"/>
      <c r="B971" s="153"/>
      <c r="C971" s="157"/>
      <c r="D971" s="157"/>
      <c r="E971" s="158"/>
      <c r="F971" s="159"/>
      <c r="G971" s="136" t="str">
        <f>DECOMPTE[[#This Row],[controle_1]]</f>
        <v>-</v>
      </c>
      <c r="H9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1" s="134">
        <f>IF(DECOMPTE[[#This Row],[controle_1]]="-",DECOMPTE[[#This Row],[Nb jours facturés au patient]]*Part_patient,0)</f>
        <v>0</v>
      </c>
      <c r="J9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1" s="119">
        <f>Décompte!$D$8</f>
        <v>43466</v>
      </c>
      <c r="L971" s="16">
        <f>Décompte!$B$12</f>
        <v>0</v>
      </c>
      <c r="M971" s="16">
        <f>Décompte!$B$18</f>
        <v>0</v>
      </c>
      <c r="N971" s="15" t="str">
        <f>Décompte!$E$11</f>
        <v>INF</v>
      </c>
    </row>
    <row r="972" spans="1:14" x14ac:dyDescent="0.2">
      <c r="A972" s="152"/>
      <c r="B972" s="153"/>
      <c r="C972" s="157"/>
      <c r="D972" s="157"/>
      <c r="E972" s="158"/>
      <c r="F972" s="159"/>
      <c r="G972" s="136" t="str">
        <f>DECOMPTE[[#This Row],[controle_1]]</f>
        <v>-</v>
      </c>
      <c r="H9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2" s="134">
        <f>IF(DECOMPTE[[#This Row],[controle_1]]="-",DECOMPTE[[#This Row],[Nb jours facturés au patient]]*Part_patient,0)</f>
        <v>0</v>
      </c>
      <c r="J9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2" s="119">
        <f>Décompte!$D$8</f>
        <v>43466</v>
      </c>
      <c r="L972" s="16">
        <f>Décompte!$B$12</f>
        <v>0</v>
      </c>
      <c r="M972" s="16">
        <f>Décompte!$B$18</f>
        <v>0</v>
      </c>
      <c r="N972" s="15" t="str">
        <f>Décompte!$E$11</f>
        <v>INF</v>
      </c>
    </row>
    <row r="973" spans="1:14" x14ac:dyDescent="0.2">
      <c r="A973" s="152"/>
      <c r="B973" s="153"/>
      <c r="C973" s="157"/>
      <c r="D973" s="157"/>
      <c r="E973" s="158"/>
      <c r="F973" s="159"/>
      <c r="G973" s="136" t="str">
        <f>DECOMPTE[[#This Row],[controle_1]]</f>
        <v>-</v>
      </c>
      <c r="H9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3" s="134">
        <f>IF(DECOMPTE[[#This Row],[controle_1]]="-",DECOMPTE[[#This Row],[Nb jours facturés au patient]]*Part_patient,0)</f>
        <v>0</v>
      </c>
      <c r="J9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3" s="119">
        <f>Décompte!$D$8</f>
        <v>43466</v>
      </c>
      <c r="L973" s="16">
        <f>Décompte!$B$12</f>
        <v>0</v>
      </c>
      <c r="M973" s="16">
        <f>Décompte!$B$18</f>
        <v>0</v>
      </c>
      <c r="N973" s="15" t="str">
        <f>Décompte!$E$11</f>
        <v>INF</v>
      </c>
    </row>
    <row r="974" spans="1:14" x14ac:dyDescent="0.2">
      <c r="A974" s="152"/>
      <c r="B974" s="153"/>
      <c r="C974" s="157"/>
      <c r="D974" s="157"/>
      <c r="E974" s="158"/>
      <c r="F974" s="159"/>
      <c r="G974" s="136" t="str">
        <f>DECOMPTE[[#This Row],[controle_1]]</f>
        <v>-</v>
      </c>
      <c r="H9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4" s="134">
        <f>IF(DECOMPTE[[#This Row],[controle_1]]="-",DECOMPTE[[#This Row],[Nb jours facturés au patient]]*Part_patient,0)</f>
        <v>0</v>
      </c>
      <c r="J9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4" s="119">
        <f>Décompte!$D$8</f>
        <v>43466</v>
      </c>
      <c r="L974" s="16">
        <f>Décompte!$B$12</f>
        <v>0</v>
      </c>
      <c r="M974" s="16">
        <f>Décompte!$B$18</f>
        <v>0</v>
      </c>
      <c r="N974" s="15" t="str">
        <f>Décompte!$E$11</f>
        <v>INF</v>
      </c>
    </row>
    <row r="975" spans="1:14" x14ac:dyDescent="0.2">
      <c r="A975" s="152"/>
      <c r="B975" s="153"/>
      <c r="C975" s="157"/>
      <c r="D975" s="157"/>
      <c r="E975" s="158"/>
      <c r="F975" s="159"/>
      <c r="G975" s="136" t="str">
        <f>DECOMPTE[[#This Row],[controle_1]]</f>
        <v>-</v>
      </c>
      <c r="H9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5" s="134">
        <f>IF(DECOMPTE[[#This Row],[controle_1]]="-",DECOMPTE[[#This Row],[Nb jours facturés au patient]]*Part_patient,0)</f>
        <v>0</v>
      </c>
      <c r="J9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5" s="119">
        <f>Décompte!$D$8</f>
        <v>43466</v>
      </c>
      <c r="L975" s="16">
        <f>Décompte!$B$12</f>
        <v>0</v>
      </c>
      <c r="M975" s="16">
        <f>Décompte!$B$18</f>
        <v>0</v>
      </c>
      <c r="N975" s="15" t="str">
        <f>Décompte!$E$11</f>
        <v>INF</v>
      </c>
    </row>
    <row r="976" spans="1:14" x14ac:dyDescent="0.2">
      <c r="A976" s="152"/>
      <c r="B976" s="153"/>
      <c r="C976" s="157"/>
      <c r="D976" s="157"/>
      <c r="E976" s="158"/>
      <c r="F976" s="159"/>
      <c r="G976" s="136" t="str">
        <f>DECOMPTE[[#This Row],[controle_1]]</f>
        <v>-</v>
      </c>
      <c r="H9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6" s="134">
        <f>IF(DECOMPTE[[#This Row],[controle_1]]="-",DECOMPTE[[#This Row],[Nb jours facturés au patient]]*Part_patient,0)</f>
        <v>0</v>
      </c>
      <c r="J9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6" s="119">
        <f>Décompte!$D$8</f>
        <v>43466</v>
      </c>
      <c r="L976" s="16">
        <f>Décompte!$B$12</f>
        <v>0</v>
      </c>
      <c r="M976" s="16">
        <f>Décompte!$B$18</f>
        <v>0</v>
      </c>
      <c r="N976" s="15" t="str">
        <f>Décompte!$E$11</f>
        <v>INF</v>
      </c>
    </row>
    <row r="977" spans="1:14" x14ac:dyDescent="0.2">
      <c r="A977" s="152"/>
      <c r="B977" s="153"/>
      <c r="C977" s="157"/>
      <c r="D977" s="157"/>
      <c r="E977" s="158"/>
      <c r="F977" s="159"/>
      <c r="G977" s="136" t="str">
        <f>DECOMPTE[[#This Row],[controle_1]]</f>
        <v>-</v>
      </c>
      <c r="H9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7" s="134">
        <f>IF(DECOMPTE[[#This Row],[controle_1]]="-",DECOMPTE[[#This Row],[Nb jours facturés au patient]]*Part_patient,0)</f>
        <v>0</v>
      </c>
      <c r="J9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7" s="119">
        <f>Décompte!$D$8</f>
        <v>43466</v>
      </c>
      <c r="L977" s="16">
        <f>Décompte!$B$12</f>
        <v>0</v>
      </c>
      <c r="M977" s="16">
        <f>Décompte!$B$18</f>
        <v>0</v>
      </c>
      <c r="N977" s="15" t="str">
        <f>Décompte!$E$11</f>
        <v>INF</v>
      </c>
    </row>
    <row r="978" spans="1:14" x14ac:dyDescent="0.2">
      <c r="A978" s="152"/>
      <c r="B978" s="153"/>
      <c r="C978" s="157"/>
      <c r="D978" s="157"/>
      <c r="E978" s="158"/>
      <c r="F978" s="159"/>
      <c r="G978" s="136" t="str">
        <f>DECOMPTE[[#This Row],[controle_1]]</f>
        <v>-</v>
      </c>
      <c r="H9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8" s="134">
        <f>IF(DECOMPTE[[#This Row],[controle_1]]="-",DECOMPTE[[#This Row],[Nb jours facturés au patient]]*Part_patient,0)</f>
        <v>0</v>
      </c>
      <c r="J9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8" s="119">
        <f>Décompte!$D$8</f>
        <v>43466</v>
      </c>
      <c r="L978" s="16">
        <f>Décompte!$B$12</f>
        <v>0</v>
      </c>
      <c r="M978" s="16">
        <f>Décompte!$B$18</f>
        <v>0</v>
      </c>
      <c r="N978" s="15" t="str">
        <f>Décompte!$E$11</f>
        <v>INF</v>
      </c>
    </row>
    <row r="979" spans="1:14" x14ac:dyDescent="0.2">
      <c r="A979" s="152"/>
      <c r="B979" s="153"/>
      <c r="C979" s="157"/>
      <c r="D979" s="157"/>
      <c r="E979" s="158"/>
      <c r="F979" s="159"/>
      <c r="G979" s="136" t="str">
        <f>DECOMPTE[[#This Row],[controle_1]]</f>
        <v>-</v>
      </c>
      <c r="H9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79" s="134">
        <f>IF(DECOMPTE[[#This Row],[controle_1]]="-",DECOMPTE[[#This Row],[Nb jours facturés au patient]]*Part_patient,0)</f>
        <v>0</v>
      </c>
      <c r="J9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79" s="119">
        <f>Décompte!$D$8</f>
        <v>43466</v>
      </c>
      <c r="L979" s="16">
        <f>Décompte!$B$12</f>
        <v>0</v>
      </c>
      <c r="M979" s="16">
        <f>Décompte!$B$18</f>
        <v>0</v>
      </c>
      <c r="N979" s="15" t="str">
        <f>Décompte!$E$11</f>
        <v>INF</v>
      </c>
    </row>
    <row r="980" spans="1:14" x14ac:dyDescent="0.2">
      <c r="A980" s="152"/>
      <c r="B980" s="153"/>
      <c r="C980" s="157"/>
      <c r="D980" s="157"/>
      <c r="E980" s="158"/>
      <c r="F980" s="159"/>
      <c r="G980" s="136" t="str">
        <f>DECOMPTE[[#This Row],[controle_1]]</f>
        <v>-</v>
      </c>
      <c r="H9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0" s="134">
        <f>IF(DECOMPTE[[#This Row],[controle_1]]="-",DECOMPTE[[#This Row],[Nb jours facturés au patient]]*Part_patient,0)</f>
        <v>0</v>
      </c>
      <c r="J9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0" s="119">
        <f>Décompte!$D$8</f>
        <v>43466</v>
      </c>
      <c r="L980" s="16">
        <f>Décompte!$B$12</f>
        <v>0</v>
      </c>
      <c r="M980" s="16">
        <f>Décompte!$B$18</f>
        <v>0</v>
      </c>
      <c r="N980" s="15" t="str">
        <f>Décompte!$E$11</f>
        <v>INF</v>
      </c>
    </row>
    <row r="981" spans="1:14" x14ac:dyDescent="0.2">
      <c r="A981" s="152"/>
      <c r="B981" s="153"/>
      <c r="C981" s="157"/>
      <c r="D981" s="157"/>
      <c r="E981" s="158"/>
      <c r="F981" s="159"/>
      <c r="G981" s="136" t="str">
        <f>DECOMPTE[[#This Row],[controle_1]]</f>
        <v>-</v>
      </c>
      <c r="H9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1" s="134">
        <f>IF(DECOMPTE[[#This Row],[controle_1]]="-",DECOMPTE[[#This Row],[Nb jours facturés au patient]]*Part_patient,0)</f>
        <v>0</v>
      </c>
      <c r="J9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1" s="119">
        <f>Décompte!$D$8</f>
        <v>43466</v>
      </c>
      <c r="L981" s="16">
        <f>Décompte!$B$12</f>
        <v>0</v>
      </c>
      <c r="M981" s="16">
        <f>Décompte!$B$18</f>
        <v>0</v>
      </c>
      <c r="N981" s="15" t="str">
        <f>Décompte!$E$11</f>
        <v>INF</v>
      </c>
    </row>
    <row r="982" spans="1:14" x14ac:dyDescent="0.2">
      <c r="A982" s="152"/>
      <c r="B982" s="153"/>
      <c r="C982" s="157"/>
      <c r="D982" s="157"/>
      <c r="E982" s="158"/>
      <c r="F982" s="159"/>
      <c r="G982" s="136" t="str">
        <f>DECOMPTE[[#This Row],[controle_1]]</f>
        <v>-</v>
      </c>
      <c r="H9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2" s="134">
        <f>IF(DECOMPTE[[#This Row],[controle_1]]="-",DECOMPTE[[#This Row],[Nb jours facturés au patient]]*Part_patient,0)</f>
        <v>0</v>
      </c>
      <c r="J9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2" s="119">
        <f>Décompte!$D$8</f>
        <v>43466</v>
      </c>
      <c r="L982" s="16">
        <f>Décompte!$B$12</f>
        <v>0</v>
      </c>
      <c r="M982" s="16">
        <f>Décompte!$B$18</f>
        <v>0</v>
      </c>
      <c r="N982" s="15" t="str">
        <f>Décompte!$E$11</f>
        <v>INF</v>
      </c>
    </row>
    <row r="983" spans="1:14" x14ac:dyDescent="0.2">
      <c r="A983" s="152"/>
      <c r="B983" s="153"/>
      <c r="C983" s="157"/>
      <c r="D983" s="157"/>
      <c r="E983" s="158"/>
      <c r="F983" s="159"/>
      <c r="G983" s="136" t="str">
        <f>DECOMPTE[[#This Row],[controle_1]]</f>
        <v>-</v>
      </c>
      <c r="H9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3" s="134">
        <f>IF(DECOMPTE[[#This Row],[controle_1]]="-",DECOMPTE[[#This Row],[Nb jours facturés au patient]]*Part_patient,0)</f>
        <v>0</v>
      </c>
      <c r="J9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3" s="119">
        <f>Décompte!$D$8</f>
        <v>43466</v>
      </c>
      <c r="L983" s="16">
        <f>Décompte!$B$12</f>
        <v>0</v>
      </c>
      <c r="M983" s="16">
        <f>Décompte!$B$18</f>
        <v>0</v>
      </c>
      <c r="N983" s="15" t="str">
        <f>Décompte!$E$11</f>
        <v>INF</v>
      </c>
    </row>
    <row r="984" spans="1:14" x14ac:dyDescent="0.2">
      <c r="A984" s="152"/>
      <c r="B984" s="153"/>
      <c r="C984" s="157"/>
      <c r="D984" s="157"/>
      <c r="E984" s="158"/>
      <c r="F984" s="159"/>
      <c r="G984" s="136" t="str">
        <f>DECOMPTE[[#This Row],[controle_1]]</f>
        <v>-</v>
      </c>
      <c r="H9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4" s="134">
        <f>IF(DECOMPTE[[#This Row],[controle_1]]="-",DECOMPTE[[#This Row],[Nb jours facturés au patient]]*Part_patient,0)</f>
        <v>0</v>
      </c>
      <c r="J9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4" s="119">
        <f>Décompte!$D$8</f>
        <v>43466</v>
      </c>
      <c r="L984" s="16">
        <f>Décompte!$B$12</f>
        <v>0</v>
      </c>
      <c r="M984" s="16">
        <f>Décompte!$B$18</f>
        <v>0</v>
      </c>
      <c r="N984" s="15" t="str">
        <f>Décompte!$E$11</f>
        <v>INF</v>
      </c>
    </row>
    <row r="985" spans="1:14" x14ac:dyDescent="0.2">
      <c r="A985" s="152"/>
      <c r="B985" s="153"/>
      <c r="C985" s="157"/>
      <c r="D985" s="157"/>
      <c r="E985" s="158"/>
      <c r="F985" s="159"/>
      <c r="G985" s="136" t="str">
        <f>DECOMPTE[[#This Row],[controle_1]]</f>
        <v>-</v>
      </c>
      <c r="H9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5" s="134">
        <f>IF(DECOMPTE[[#This Row],[controle_1]]="-",DECOMPTE[[#This Row],[Nb jours facturés au patient]]*Part_patient,0)</f>
        <v>0</v>
      </c>
      <c r="J9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5" s="119">
        <f>Décompte!$D$8</f>
        <v>43466</v>
      </c>
      <c r="L985" s="16">
        <f>Décompte!$B$12</f>
        <v>0</v>
      </c>
      <c r="M985" s="16">
        <f>Décompte!$B$18</f>
        <v>0</v>
      </c>
      <c r="N985" s="15" t="str">
        <f>Décompte!$E$11</f>
        <v>INF</v>
      </c>
    </row>
    <row r="986" spans="1:14" x14ac:dyDescent="0.2">
      <c r="A986" s="152"/>
      <c r="B986" s="153"/>
      <c r="C986" s="157"/>
      <c r="D986" s="157"/>
      <c r="E986" s="158"/>
      <c r="F986" s="159"/>
      <c r="G986" s="136" t="str">
        <f>DECOMPTE[[#This Row],[controle_1]]</f>
        <v>-</v>
      </c>
      <c r="H9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6" s="134">
        <f>IF(DECOMPTE[[#This Row],[controle_1]]="-",DECOMPTE[[#This Row],[Nb jours facturés au patient]]*Part_patient,0)</f>
        <v>0</v>
      </c>
      <c r="J9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6" s="119">
        <f>Décompte!$D$8</f>
        <v>43466</v>
      </c>
      <c r="L986" s="16">
        <f>Décompte!$B$12</f>
        <v>0</v>
      </c>
      <c r="M986" s="16">
        <f>Décompte!$B$18</f>
        <v>0</v>
      </c>
      <c r="N986" s="15" t="str">
        <f>Décompte!$E$11</f>
        <v>INF</v>
      </c>
    </row>
    <row r="987" spans="1:14" x14ac:dyDescent="0.2">
      <c r="A987" s="152"/>
      <c r="B987" s="153"/>
      <c r="C987" s="157"/>
      <c r="D987" s="157"/>
      <c r="E987" s="158"/>
      <c r="F987" s="159"/>
      <c r="G987" s="136" t="str">
        <f>DECOMPTE[[#This Row],[controle_1]]</f>
        <v>-</v>
      </c>
      <c r="H9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7" s="134">
        <f>IF(DECOMPTE[[#This Row],[controle_1]]="-",DECOMPTE[[#This Row],[Nb jours facturés au patient]]*Part_patient,0)</f>
        <v>0</v>
      </c>
      <c r="J9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7" s="119">
        <f>Décompte!$D$8</f>
        <v>43466</v>
      </c>
      <c r="L987" s="16">
        <f>Décompte!$B$12</f>
        <v>0</v>
      </c>
      <c r="M987" s="16">
        <f>Décompte!$B$18</f>
        <v>0</v>
      </c>
      <c r="N987" s="15" t="str">
        <f>Décompte!$E$11</f>
        <v>INF</v>
      </c>
    </row>
    <row r="988" spans="1:14" x14ac:dyDescent="0.2">
      <c r="A988" s="152"/>
      <c r="B988" s="153"/>
      <c r="C988" s="157"/>
      <c r="D988" s="157"/>
      <c r="E988" s="158"/>
      <c r="F988" s="159"/>
      <c r="G988" s="136" t="str">
        <f>DECOMPTE[[#This Row],[controle_1]]</f>
        <v>-</v>
      </c>
      <c r="H9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8" s="134">
        <f>IF(DECOMPTE[[#This Row],[controle_1]]="-",DECOMPTE[[#This Row],[Nb jours facturés au patient]]*Part_patient,0)</f>
        <v>0</v>
      </c>
      <c r="J9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8" s="119">
        <f>Décompte!$D$8</f>
        <v>43466</v>
      </c>
      <c r="L988" s="16">
        <f>Décompte!$B$12</f>
        <v>0</v>
      </c>
      <c r="M988" s="16">
        <f>Décompte!$B$18</f>
        <v>0</v>
      </c>
      <c r="N988" s="15" t="str">
        <f>Décompte!$E$11</f>
        <v>INF</v>
      </c>
    </row>
    <row r="989" spans="1:14" x14ac:dyDescent="0.2">
      <c r="A989" s="152"/>
      <c r="B989" s="153"/>
      <c r="C989" s="157"/>
      <c r="D989" s="157"/>
      <c r="E989" s="158"/>
      <c r="F989" s="159"/>
      <c r="G989" s="136" t="str">
        <f>DECOMPTE[[#This Row],[controle_1]]</f>
        <v>-</v>
      </c>
      <c r="H9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89" s="134">
        <f>IF(DECOMPTE[[#This Row],[controle_1]]="-",DECOMPTE[[#This Row],[Nb jours facturés au patient]]*Part_patient,0)</f>
        <v>0</v>
      </c>
      <c r="J9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89" s="119">
        <f>Décompte!$D$8</f>
        <v>43466</v>
      </c>
      <c r="L989" s="16">
        <f>Décompte!$B$12</f>
        <v>0</v>
      </c>
      <c r="M989" s="16">
        <f>Décompte!$B$18</f>
        <v>0</v>
      </c>
      <c r="N989" s="15" t="str">
        <f>Décompte!$E$11</f>
        <v>INF</v>
      </c>
    </row>
    <row r="990" spans="1:14" x14ac:dyDescent="0.2">
      <c r="A990" s="152"/>
      <c r="B990" s="153"/>
      <c r="C990" s="157"/>
      <c r="D990" s="157"/>
      <c r="E990" s="158"/>
      <c r="F990" s="159"/>
      <c r="G990" s="136" t="str">
        <f>DECOMPTE[[#This Row],[controle_1]]</f>
        <v>-</v>
      </c>
      <c r="H9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0" s="134">
        <f>IF(DECOMPTE[[#This Row],[controle_1]]="-",DECOMPTE[[#This Row],[Nb jours facturés au patient]]*Part_patient,0)</f>
        <v>0</v>
      </c>
      <c r="J9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0" s="119">
        <f>Décompte!$D$8</f>
        <v>43466</v>
      </c>
      <c r="L990" s="16">
        <f>Décompte!$B$12</f>
        <v>0</v>
      </c>
      <c r="M990" s="16">
        <f>Décompte!$B$18</f>
        <v>0</v>
      </c>
      <c r="N990" s="15" t="str">
        <f>Décompte!$E$11</f>
        <v>INF</v>
      </c>
    </row>
    <row r="991" spans="1:14" x14ac:dyDescent="0.2">
      <c r="A991" s="152"/>
      <c r="B991" s="153"/>
      <c r="C991" s="157"/>
      <c r="D991" s="157"/>
      <c r="E991" s="158"/>
      <c r="F991" s="159"/>
      <c r="G991" s="136" t="str">
        <f>DECOMPTE[[#This Row],[controle_1]]</f>
        <v>-</v>
      </c>
      <c r="H9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1" s="134">
        <f>IF(DECOMPTE[[#This Row],[controle_1]]="-",DECOMPTE[[#This Row],[Nb jours facturés au patient]]*Part_patient,0)</f>
        <v>0</v>
      </c>
      <c r="J9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1" s="119">
        <f>Décompte!$D$8</f>
        <v>43466</v>
      </c>
      <c r="L991" s="16">
        <f>Décompte!$B$12</f>
        <v>0</v>
      </c>
      <c r="M991" s="16">
        <f>Décompte!$B$18</f>
        <v>0</v>
      </c>
      <c r="N991" s="15" t="str">
        <f>Décompte!$E$11</f>
        <v>INF</v>
      </c>
    </row>
    <row r="992" spans="1:14" x14ac:dyDescent="0.2">
      <c r="A992" s="152"/>
      <c r="B992" s="153"/>
      <c r="C992" s="157"/>
      <c r="D992" s="157"/>
      <c r="E992" s="158"/>
      <c r="F992" s="159"/>
      <c r="G992" s="136" t="str">
        <f>DECOMPTE[[#This Row],[controle_1]]</f>
        <v>-</v>
      </c>
      <c r="H9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2" s="134">
        <f>IF(DECOMPTE[[#This Row],[controle_1]]="-",DECOMPTE[[#This Row],[Nb jours facturés au patient]]*Part_patient,0)</f>
        <v>0</v>
      </c>
      <c r="J9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2" s="119">
        <f>Décompte!$D$8</f>
        <v>43466</v>
      </c>
      <c r="L992" s="16">
        <f>Décompte!$B$12</f>
        <v>0</v>
      </c>
      <c r="M992" s="16">
        <f>Décompte!$B$18</f>
        <v>0</v>
      </c>
      <c r="N992" s="15" t="str">
        <f>Décompte!$E$11</f>
        <v>INF</v>
      </c>
    </row>
    <row r="993" spans="1:14" x14ac:dyDescent="0.2">
      <c r="A993" s="152"/>
      <c r="B993" s="153"/>
      <c r="C993" s="157"/>
      <c r="D993" s="157"/>
      <c r="E993" s="158"/>
      <c r="F993" s="159"/>
      <c r="G993" s="136" t="str">
        <f>DECOMPTE[[#This Row],[controle_1]]</f>
        <v>-</v>
      </c>
      <c r="H9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3" s="134">
        <f>IF(DECOMPTE[[#This Row],[controle_1]]="-",DECOMPTE[[#This Row],[Nb jours facturés au patient]]*Part_patient,0)</f>
        <v>0</v>
      </c>
      <c r="J9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3" s="119">
        <f>Décompte!$D$8</f>
        <v>43466</v>
      </c>
      <c r="L993" s="16">
        <f>Décompte!$B$12</f>
        <v>0</v>
      </c>
      <c r="M993" s="16">
        <f>Décompte!$B$18</f>
        <v>0</v>
      </c>
      <c r="N993" s="15" t="str">
        <f>Décompte!$E$11</f>
        <v>INF</v>
      </c>
    </row>
    <row r="994" spans="1:14" x14ac:dyDescent="0.2">
      <c r="A994" s="152"/>
      <c r="B994" s="153"/>
      <c r="C994" s="157"/>
      <c r="D994" s="157"/>
      <c r="E994" s="158"/>
      <c r="F994" s="159"/>
      <c r="G994" s="136" t="str">
        <f>DECOMPTE[[#This Row],[controle_1]]</f>
        <v>-</v>
      </c>
      <c r="H9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4" s="134">
        <f>IF(DECOMPTE[[#This Row],[controle_1]]="-",DECOMPTE[[#This Row],[Nb jours facturés au patient]]*Part_patient,0)</f>
        <v>0</v>
      </c>
      <c r="J9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4" s="119">
        <f>Décompte!$D$8</f>
        <v>43466</v>
      </c>
      <c r="L994" s="16">
        <f>Décompte!$B$12</f>
        <v>0</v>
      </c>
      <c r="M994" s="16">
        <f>Décompte!$B$18</f>
        <v>0</v>
      </c>
      <c r="N994" s="15" t="str">
        <f>Décompte!$E$11</f>
        <v>INF</v>
      </c>
    </row>
    <row r="995" spans="1:14" x14ac:dyDescent="0.2">
      <c r="A995" s="152"/>
      <c r="B995" s="153"/>
      <c r="C995" s="157"/>
      <c r="D995" s="157"/>
      <c r="E995" s="158"/>
      <c r="F995" s="159"/>
      <c r="G995" s="136" t="str">
        <f>DECOMPTE[[#This Row],[controle_1]]</f>
        <v>-</v>
      </c>
      <c r="H9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5" s="134">
        <f>IF(DECOMPTE[[#This Row],[controle_1]]="-",DECOMPTE[[#This Row],[Nb jours facturés au patient]]*Part_patient,0)</f>
        <v>0</v>
      </c>
      <c r="J9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5" s="119">
        <f>Décompte!$D$8</f>
        <v>43466</v>
      </c>
      <c r="L995" s="16">
        <f>Décompte!$B$12</f>
        <v>0</v>
      </c>
      <c r="M995" s="16">
        <f>Décompte!$B$18</f>
        <v>0</v>
      </c>
      <c r="N995" s="15" t="str">
        <f>Décompte!$E$11</f>
        <v>INF</v>
      </c>
    </row>
    <row r="996" spans="1:14" x14ac:dyDescent="0.2">
      <c r="A996" s="152"/>
      <c r="B996" s="153"/>
      <c r="C996" s="157"/>
      <c r="D996" s="157"/>
      <c r="E996" s="158"/>
      <c r="F996" s="159"/>
      <c r="G996" s="136" t="str">
        <f>DECOMPTE[[#This Row],[controle_1]]</f>
        <v>-</v>
      </c>
      <c r="H9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6" s="134">
        <f>IF(DECOMPTE[[#This Row],[controle_1]]="-",DECOMPTE[[#This Row],[Nb jours facturés au patient]]*Part_patient,0)</f>
        <v>0</v>
      </c>
      <c r="J9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6" s="119">
        <f>Décompte!$D$8</f>
        <v>43466</v>
      </c>
      <c r="L996" s="16">
        <f>Décompte!$B$12</f>
        <v>0</v>
      </c>
      <c r="M996" s="16">
        <f>Décompte!$B$18</f>
        <v>0</v>
      </c>
      <c r="N996" s="15" t="str">
        <f>Décompte!$E$11</f>
        <v>INF</v>
      </c>
    </row>
    <row r="997" spans="1:14" x14ac:dyDescent="0.2">
      <c r="A997" s="152"/>
      <c r="B997" s="153"/>
      <c r="C997" s="157"/>
      <c r="D997" s="157"/>
      <c r="E997" s="158"/>
      <c r="F997" s="159"/>
      <c r="G997" s="136" t="str">
        <f>DECOMPTE[[#This Row],[controle_1]]</f>
        <v>-</v>
      </c>
      <c r="H9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7" s="134">
        <f>IF(DECOMPTE[[#This Row],[controle_1]]="-",DECOMPTE[[#This Row],[Nb jours facturés au patient]]*Part_patient,0)</f>
        <v>0</v>
      </c>
      <c r="J9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7" s="119">
        <f>Décompte!$D$8</f>
        <v>43466</v>
      </c>
      <c r="L997" s="16">
        <f>Décompte!$B$12</f>
        <v>0</v>
      </c>
      <c r="M997" s="16">
        <f>Décompte!$B$18</f>
        <v>0</v>
      </c>
      <c r="N997" s="15" t="str">
        <f>Décompte!$E$11</f>
        <v>INF</v>
      </c>
    </row>
    <row r="998" spans="1:14" x14ac:dyDescent="0.2">
      <c r="A998" s="152"/>
      <c r="B998" s="153"/>
      <c r="C998" s="157"/>
      <c r="D998" s="157"/>
      <c r="E998" s="158"/>
      <c r="F998" s="159"/>
      <c r="G998" s="136" t="str">
        <f>DECOMPTE[[#This Row],[controle_1]]</f>
        <v>-</v>
      </c>
      <c r="H9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8" s="134">
        <f>IF(DECOMPTE[[#This Row],[controle_1]]="-",DECOMPTE[[#This Row],[Nb jours facturés au patient]]*Part_patient,0)</f>
        <v>0</v>
      </c>
      <c r="J9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8" s="119">
        <f>Décompte!$D$8</f>
        <v>43466</v>
      </c>
      <c r="L998" s="16">
        <f>Décompte!$B$12</f>
        <v>0</v>
      </c>
      <c r="M998" s="16">
        <f>Décompte!$B$18</f>
        <v>0</v>
      </c>
      <c r="N998" s="15" t="str">
        <f>Décompte!$E$11</f>
        <v>INF</v>
      </c>
    </row>
    <row r="999" spans="1:14" x14ac:dyDescent="0.2">
      <c r="A999" s="152"/>
      <c r="B999" s="153"/>
      <c r="C999" s="157"/>
      <c r="D999" s="157"/>
      <c r="E999" s="158"/>
      <c r="F999" s="159"/>
      <c r="G999" s="136" t="str">
        <f>DECOMPTE[[#This Row],[controle_1]]</f>
        <v>-</v>
      </c>
      <c r="H9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999" s="134">
        <f>IF(DECOMPTE[[#This Row],[controle_1]]="-",DECOMPTE[[#This Row],[Nb jours facturés au patient]]*Part_patient,0)</f>
        <v>0</v>
      </c>
      <c r="J9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999" s="119">
        <f>Décompte!$D$8</f>
        <v>43466</v>
      </c>
      <c r="L999" s="16">
        <f>Décompte!$B$12</f>
        <v>0</v>
      </c>
      <c r="M999" s="16">
        <f>Décompte!$B$18</f>
        <v>0</v>
      </c>
      <c r="N999" s="15" t="str">
        <f>Décompte!$E$11</f>
        <v>INF</v>
      </c>
    </row>
    <row r="1000" spans="1:14" x14ac:dyDescent="0.2">
      <c r="A1000" s="152"/>
      <c r="B1000" s="153"/>
      <c r="C1000" s="157"/>
      <c r="D1000" s="157"/>
      <c r="E1000" s="158"/>
      <c r="F1000" s="159"/>
      <c r="G1000" s="136" t="str">
        <f>DECOMPTE[[#This Row],[controle_1]]</f>
        <v>-</v>
      </c>
      <c r="H10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0" s="134">
        <f>IF(DECOMPTE[[#This Row],[controle_1]]="-",DECOMPTE[[#This Row],[Nb jours facturés au patient]]*Part_patient,0)</f>
        <v>0</v>
      </c>
      <c r="J10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0" s="119">
        <f>Décompte!$D$8</f>
        <v>43466</v>
      </c>
      <c r="L1000" s="16">
        <f>Décompte!$B$12</f>
        <v>0</v>
      </c>
      <c r="M1000" s="16">
        <f>Décompte!$B$18</f>
        <v>0</v>
      </c>
      <c r="N1000" s="15" t="str">
        <f>Décompte!$E$11</f>
        <v>INF</v>
      </c>
    </row>
    <row r="1001" spans="1:14" x14ac:dyDescent="0.2">
      <c r="A1001" s="152"/>
      <c r="B1001" s="153"/>
      <c r="C1001" s="157"/>
      <c r="D1001" s="157"/>
      <c r="E1001" s="158"/>
      <c r="F1001" s="159"/>
      <c r="G1001" s="136" t="str">
        <f>DECOMPTE[[#This Row],[controle_1]]</f>
        <v>-</v>
      </c>
      <c r="H10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1" s="134">
        <f>IF(DECOMPTE[[#This Row],[controle_1]]="-",DECOMPTE[[#This Row],[Nb jours facturés au patient]]*Part_patient,0)</f>
        <v>0</v>
      </c>
      <c r="J10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1" s="119">
        <f>Décompte!$D$8</f>
        <v>43466</v>
      </c>
      <c r="L1001" s="16">
        <f>Décompte!$B$12</f>
        <v>0</v>
      </c>
      <c r="M1001" s="16">
        <f>Décompte!$B$18</f>
        <v>0</v>
      </c>
      <c r="N1001" s="15" t="str">
        <f>Décompte!$E$11</f>
        <v>INF</v>
      </c>
    </row>
    <row r="1002" spans="1:14" x14ac:dyDescent="0.2">
      <c r="A1002" s="152"/>
      <c r="B1002" s="153"/>
      <c r="C1002" s="157"/>
      <c r="D1002" s="157"/>
      <c r="E1002" s="158"/>
      <c r="F1002" s="159"/>
      <c r="G1002" s="136" t="str">
        <f>DECOMPTE[[#This Row],[controle_1]]</f>
        <v>-</v>
      </c>
      <c r="H10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2" s="134">
        <f>IF(DECOMPTE[[#This Row],[controle_1]]="-",DECOMPTE[[#This Row],[Nb jours facturés au patient]]*Part_patient,0)</f>
        <v>0</v>
      </c>
      <c r="J10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2" s="119">
        <f>Décompte!$D$8</f>
        <v>43466</v>
      </c>
      <c r="L1002" s="16">
        <f>Décompte!$B$12</f>
        <v>0</v>
      </c>
      <c r="M1002" s="16">
        <f>Décompte!$B$18</f>
        <v>0</v>
      </c>
      <c r="N1002" s="15" t="str">
        <f>Décompte!$E$11</f>
        <v>INF</v>
      </c>
    </row>
    <row r="1003" spans="1:14" x14ac:dyDescent="0.2">
      <c r="A1003" s="152"/>
      <c r="B1003" s="153"/>
      <c r="C1003" s="157"/>
      <c r="D1003" s="157"/>
      <c r="E1003" s="158"/>
      <c r="F1003" s="159"/>
      <c r="G1003" s="136" t="str">
        <f>DECOMPTE[[#This Row],[controle_1]]</f>
        <v>-</v>
      </c>
      <c r="H10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3" s="134">
        <f>IF(DECOMPTE[[#This Row],[controle_1]]="-",DECOMPTE[[#This Row],[Nb jours facturés au patient]]*Part_patient,0)</f>
        <v>0</v>
      </c>
      <c r="J10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3" s="119">
        <f>Décompte!$D$8</f>
        <v>43466</v>
      </c>
      <c r="L1003" s="16">
        <f>Décompte!$B$12</f>
        <v>0</v>
      </c>
      <c r="M1003" s="16">
        <f>Décompte!$B$18</f>
        <v>0</v>
      </c>
      <c r="N1003" s="15" t="str">
        <f>Décompte!$E$11</f>
        <v>INF</v>
      </c>
    </row>
    <row r="1004" spans="1:14" x14ac:dyDescent="0.2">
      <c r="A1004" s="152"/>
      <c r="B1004" s="153"/>
      <c r="C1004" s="157"/>
      <c r="D1004" s="157"/>
      <c r="E1004" s="158"/>
      <c r="F1004" s="159"/>
      <c r="G1004" s="136" t="str">
        <f>DECOMPTE[[#This Row],[controle_1]]</f>
        <v>-</v>
      </c>
      <c r="H10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4" s="134">
        <f>IF(DECOMPTE[[#This Row],[controle_1]]="-",DECOMPTE[[#This Row],[Nb jours facturés au patient]]*Part_patient,0)</f>
        <v>0</v>
      </c>
      <c r="J10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4" s="119">
        <f>Décompte!$D$8</f>
        <v>43466</v>
      </c>
      <c r="L1004" s="16">
        <f>Décompte!$B$12</f>
        <v>0</v>
      </c>
      <c r="M1004" s="16">
        <f>Décompte!$B$18</f>
        <v>0</v>
      </c>
      <c r="N1004" s="15" t="str">
        <f>Décompte!$E$11</f>
        <v>INF</v>
      </c>
    </row>
    <row r="1005" spans="1:14" x14ac:dyDescent="0.2">
      <c r="A1005" s="152"/>
      <c r="B1005" s="153"/>
      <c r="C1005" s="157"/>
      <c r="D1005" s="157"/>
      <c r="E1005" s="158"/>
      <c r="F1005" s="159"/>
      <c r="G1005" s="136" t="str">
        <f>DECOMPTE[[#This Row],[controle_1]]</f>
        <v>-</v>
      </c>
      <c r="H10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5" s="134">
        <f>IF(DECOMPTE[[#This Row],[controle_1]]="-",DECOMPTE[[#This Row],[Nb jours facturés au patient]]*Part_patient,0)</f>
        <v>0</v>
      </c>
      <c r="J10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5" s="119">
        <f>Décompte!$D$8</f>
        <v>43466</v>
      </c>
      <c r="L1005" s="16">
        <f>Décompte!$B$12</f>
        <v>0</v>
      </c>
      <c r="M1005" s="16">
        <f>Décompte!$B$18</f>
        <v>0</v>
      </c>
      <c r="N1005" s="15" t="str">
        <f>Décompte!$E$11</f>
        <v>INF</v>
      </c>
    </row>
    <row r="1006" spans="1:14" x14ac:dyDescent="0.2">
      <c r="A1006" s="152"/>
      <c r="B1006" s="153"/>
      <c r="C1006" s="157"/>
      <c r="D1006" s="157"/>
      <c r="E1006" s="158"/>
      <c r="F1006" s="159"/>
      <c r="G1006" s="136" t="str">
        <f>DECOMPTE[[#This Row],[controle_1]]</f>
        <v>-</v>
      </c>
      <c r="H10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6" s="134">
        <f>IF(DECOMPTE[[#This Row],[controle_1]]="-",DECOMPTE[[#This Row],[Nb jours facturés au patient]]*Part_patient,0)</f>
        <v>0</v>
      </c>
      <c r="J10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6" s="119">
        <f>Décompte!$D$8</f>
        <v>43466</v>
      </c>
      <c r="L1006" s="16">
        <f>Décompte!$B$12</f>
        <v>0</v>
      </c>
      <c r="M1006" s="16">
        <f>Décompte!$B$18</f>
        <v>0</v>
      </c>
      <c r="N1006" s="15" t="str">
        <f>Décompte!$E$11</f>
        <v>INF</v>
      </c>
    </row>
    <row r="1007" spans="1:14" x14ac:dyDescent="0.2">
      <c r="A1007" s="152"/>
      <c r="B1007" s="153"/>
      <c r="C1007" s="157"/>
      <c r="D1007" s="157"/>
      <c r="E1007" s="158"/>
      <c r="F1007" s="159"/>
      <c r="G1007" s="136" t="str">
        <f>DECOMPTE[[#This Row],[controle_1]]</f>
        <v>-</v>
      </c>
      <c r="H10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7" s="134">
        <f>IF(DECOMPTE[[#This Row],[controle_1]]="-",DECOMPTE[[#This Row],[Nb jours facturés au patient]]*Part_patient,0)</f>
        <v>0</v>
      </c>
      <c r="J10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7" s="119">
        <f>Décompte!$D$8</f>
        <v>43466</v>
      </c>
      <c r="L1007" s="16">
        <f>Décompte!$B$12</f>
        <v>0</v>
      </c>
      <c r="M1007" s="16">
        <f>Décompte!$B$18</f>
        <v>0</v>
      </c>
      <c r="N1007" s="15" t="str">
        <f>Décompte!$E$11</f>
        <v>INF</v>
      </c>
    </row>
    <row r="1008" spans="1:14" x14ac:dyDescent="0.2">
      <c r="A1008" s="152"/>
      <c r="B1008" s="153"/>
      <c r="C1008" s="157"/>
      <c r="D1008" s="157"/>
      <c r="E1008" s="158"/>
      <c r="F1008" s="159"/>
      <c r="G1008" s="136" t="str">
        <f>DECOMPTE[[#This Row],[controle_1]]</f>
        <v>-</v>
      </c>
      <c r="H10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8" s="134">
        <f>IF(DECOMPTE[[#This Row],[controle_1]]="-",DECOMPTE[[#This Row],[Nb jours facturés au patient]]*Part_patient,0)</f>
        <v>0</v>
      </c>
      <c r="J10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8" s="119">
        <f>Décompte!$D$8</f>
        <v>43466</v>
      </c>
      <c r="L1008" s="16">
        <f>Décompte!$B$12</f>
        <v>0</v>
      </c>
      <c r="M1008" s="16">
        <f>Décompte!$B$18</f>
        <v>0</v>
      </c>
      <c r="N1008" s="15" t="str">
        <f>Décompte!$E$11</f>
        <v>INF</v>
      </c>
    </row>
    <row r="1009" spans="1:14" x14ac:dyDescent="0.2">
      <c r="A1009" s="152"/>
      <c r="B1009" s="153"/>
      <c r="C1009" s="157"/>
      <c r="D1009" s="157"/>
      <c r="E1009" s="158"/>
      <c r="F1009" s="159"/>
      <c r="G1009" s="136" t="str">
        <f>DECOMPTE[[#This Row],[controle_1]]</f>
        <v>-</v>
      </c>
      <c r="H10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09" s="134">
        <f>IF(DECOMPTE[[#This Row],[controle_1]]="-",DECOMPTE[[#This Row],[Nb jours facturés au patient]]*Part_patient,0)</f>
        <v>0</v>
      </c>
      <c r="J10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09" s="119">
        <f>Décompte!$D$8</f>
        <v>43466</v>
      </c>
      <c r="L1009" s="16">
        <f>Décompte!$B$12</f>
        <v>0</v>
      </c>
      <c r="M1009" s="16">
        <f>Décompte!$B$18</f>
        <v>0</v>
      </c>
      <c r="N1009" s="15" t="str">
        <f>Décompte!$E$11</f>
        <v>INF</v>
      </c>
    </row>
    <row r="1010" spans="1:14" x14ac:dyDescent="0.2">
      <c r="A1010" s="152"/>
      <c r="B1010" s="153"/>
      <c r="C1010" s="157"/>
      <c r="D1010" s="157"/>
      <c r="E1010" s="158"/>
      <c r="F1010" s="159"/>
      <c r="G1010" s="136" t="str">
        <f>DECOMPTE[[#This Row],[controle_1]]</f>
        <v>-</v>
      </c>
      <c r="H10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0" s="134">
        <f>IF(DECOMPTE[[#This Row],[controle_1]]="-",DECOMPTE[[#This Row],[Nb jours facturés au patient]]*Part_patient,0)</f>
        <v>0</v>
      </c>
      <c r="J10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0" s="119">
        <f>Décompte!$D$8</f>
        <v>43466</v>
      </c>
      <c r="L1010" s="16">
        <f>Décompte!$B$12</f>
        <v>0</v>
      </c>
      <c r="M1010" s="16">
        <f>Décompte!$B$18</f>
        <v>0</v>
      </c>
      <c r="N1010" s="15" t="str">
        <f>Décompte!$E$11</f>
        <v>INF</v>
      </c>
    </row>
    <row r="1011" spans="1:14" x14ac:dyDescent="0.2">
      <c r="A1011" s="152"/>
      <c r="B1011" s="153"/>
      <c r="C1011" s="157"/>
      <c r="D1011" s="157"/>
      <c r="E1011" s="158"/>
      <c r="F1011" s="159"/>
      <c r="G1011" s="136" t="str">
        <f>DECOMPTE[[#This Row],[controle_1]]</f>
        <v>-</v>
      </c>
      <c r="H10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1" s="134">
        <f>IF(DECOMPTE[[#This Row],[controle_1]]="-",DECOMPTE[[#This Row],[Nb jours facturés au patient]]*Part_patient,0)</f>
        <v>0</v>
      </c>
      <c r="J10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1" s="119">
        <f>Décompte!$D$8</f>
        <v>43466</v>
      </c>
      <c r="L1011" s="16">
        <f>Décompte!$B$12</f>
        <v>0</v>
      </c>
      <c r="M1011" s="16">
        <f>Décompte!$B$18</f>
        <v>0</v>
      </c>
      <c r="N1011" s="15" t="str">
        <f>Décompte!$E$11</f>
        <v>INF</v>
      </c>
    </row>
    <row r="1012" spans="1:14" x14ac:dyDescent="0.2">
      <c r="A1012" s="152"/>
      <c r="B1012" s="153"/>
      <c r="C1012" s="157"/>
      <c r="D1012" s="157"/>
      <c r="E1012" s="158"/>
      <c r="F1012" s="159"/>
      <c r="G1012" s="136" t="str">
        <f>DECOMPTE[[#This Row],[controle_1]]</f>
        <v>-</v>
      </c>
      <c r="H10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2" s="134">
        <f>IF(DECOMPTE[[#This Row],[controle_1]]="-",DECOMPTE[[#This Row],[Nb jours facturés au patient]]*Part_patient,0)</f>
        <v>0</v>
      </c>
      <c r="J10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2" s="119">
        <f>Décompte!$D$8</f>
        <v>43466</v>
      </c>
      <c r="L1012" s="16">
        <f>Décompte!$B$12</f>
        <v>0</v>
      </c>
      <c r="M1012" s="16">
        <f>Décompte!$B$18</f>
        <v>0</v>
      </c>
      <c r="N1012" s="15" t="str">
        <f>Décompte!$E$11</f>
        <v>INF</v>
      </c>
    </row>
    <row r="1013" spans="1:14" x14ac:dyDescent="0.2">
      <c r="A1013" s="152"/>
      <c r="B1013" s="153"/>
      <c r="C1013" s="157"/>
      <c r="D1013" s="157"/>
      <c r="E1013" s="158"/>
      <c r="F1013" s="159"/>
      <c r="G1013" s="136" t="str">
        <f>DECOMPTE[[#This Row],[controle_1]]</f>
        <v>-</v>
      </c>
      <c r="H10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3" s="134">
        <f>IF(DECOMPTE[[#This Row],[controle_1]]="-",DECOMPTE[[#This Row],[Nb jours facturés au patient]]*Part_patient,0)</f>
        <v>0</v>
      </c>
      <c r="J10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3" s="119">
        <f>Décompte!$D$8</f>
        <v>43466</v>
      </c>
      <c r="L1013" s="16">
        <f>Décompte!$B$12</f>
        <v>0</v>
      </c>
      <c r="M1013" s="16">
        <f>Décompte!$B$18</f>
        <v>0</v>
      </c>
      <c r="N1013" s="15" t="str">
        <f>Décompte!$E$11</f>
        <v>INF</v>
      </c>
    </row>
    <row r="1014" spans="1:14" x14ac:dyDescent="0.2">
      <c r="A1014" s="152"/>
      <c r="B1014" s="153"/>
      <c r="C1014" s="157"/>
      <c r="D1014" s="157"/>
      <c r="E1014" s="158"/>
      <c r="F1014" s="159"/>
      <c r="G1014" s="136" t="str">
        <f>DECOMPTE[[#This Row],[controle_1]]</f>
        <v>-</v>
      </c>
      <c r="H10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4" s="134">
        <f>IF(DECOMPTE[[#This Row],[controle_1]]="-",DECOMPTE[[#This Row],[Nb jours facturés au patient]]*Part_patient,0)</f>
        <v>0</v>
      </c>
      <c r="J10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4" s="119">
        <f>Décompte!$D$8</f>
        <v>43466</v>
      </c>
      <c r="L1014" s="16">
        <f>Décompte!$B$12</f>
        <v>0</v>
      </c>
      <c r="M1014" s="16">
        <f>Décompte!$B$18</f>
        <v>0</v>
      </c>
      <c r="N1014" s="15" t="str">
        <f>Décompte!$E$11</f>
        <v>INF</v>
      </c>
    </row>
    <row r="1015" spans="1:14" x14ac:dyDescent="0.2">
      <c r="A1015" s="152"/>
      <c r="B1015" s="153"/>
      <c r="C1015" s="157"/>
      <c r="D1015" s="157"/>
      <c r="E1015" s="158"/>
      <c r="F1015" s="159"/>
      <c r="G1015" s="136" t="str">
        <f>DECOMPTE[[#This Row],[controle_1]]</f>
        <v>-</v>
      </c>
      <c r="H10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5" s="134">
        <f>IF(DECOMPTE[[#This Row],[controle_1]]="-",DECOMPTE[[#This Row],[Nb jours facturés au patient]]*Part_patient,0)</f>
        <v>0</v>
      </c>
      <c r="J10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5" s="119">
        <f>Décompte!$D$8</f>
        <v>43466</v>
      </c>
      <c r="L1015" s="16">
        <f>Décompte!$B$12</f>
        <v>0</v>
      </c>
      <c r="M1015" s="16">
        <f>Décompte!$B$18</f>
        <v>0</v>
      </c>
      <c r="N1015" s="15" t="str">
        <f>Décompte!$E$11</f>
        <v>INF</v>
      </c>
    </row>
    <row r="1016" spans="1:14" x14ac:dyDescent="0.2">
      <c r="A1016" s="152"/>
      <c r="B1016" s="153"/>
      <c r="C1016" s="157"/>
      <c r="D1016" s="157"/>
      <c r="E1016" s="158"/>
      <c r="F1016" s="159"/>
      <c r="G1016" s="136" t="str">
        <f>DECOMPTE[[#This Row],[controle_1]]</f>
        <v>-</v>
      </c>
      <c r="H10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6" s="134">
        <f>IF(DECOMPTE[[#This Row],[controle_1]]="-",DECOMPTE[[#This Row],[Nb jours facturés au patient]]*Part_patient,0)</f>
        <v>0</v>
      </c>
      <c r="J10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6" s="119">
        <f>Décompte!$D$8</f>
        <v>43466</v>
      </c>
      <c r="L1016" s="16">
        <f>Décompte!$B$12</f>
        <v>0</v>
      </c>
      <c r="M1016" s="16">
        <f>Décompte!$B$18</f>
        <v>0</v>
      </c>
      <c r="N1016" s="15" t="str">
        <f>Décompte!$E$11</f>
        <v>INF</v>
      </c>
    </row>
    <row r="1017" spans="1:14" x14ac:dyDescent="0.2">
      <c r="A1017" s="152"/>
      <c r="B1017" s="153"/>
      <c r="C1017" s="157"/>
      <c r="D1017" s="157"/>
      <c r="E1017" s="158"/>
      <c r="F1017" s="159"/>
      <c r="G1017" s="136" t="str">
        <f>DECOMPTE[[#This Row],[controle_1]]</f>
        <v>-</v>
      </c>
      <c r="H10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7" s="134">
        <f>IF(DECOMPTE[[#This Row],[controle_1]]="-",DECOMPTE[[#This Row],[Nb jours facturés au patient]]*Part_patient,0)</f>
        <v>0</v>
      </c>
      <c r="J10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7" s="119">
        <f>Décompte!$D$8</f>
        <v>43466</v>
      </c>
      <c r="L1017" s="16">
        <f>Décompte!$B$12</f>
        <v>0</v>
      </c>
      <c r="M1017" s="16">
        <f>Décompte!$B$18</f>
        <v>0</v>
      </c>
      <c r="N1017" s="15" t="str">
        <f>Décompte!$E$11</f>
        <v>INF</v>
      </c>
    </row>
    <row r="1018" spans="1:14" x14ac:dyDescent="0.2">
      <c r="A1018" s="152"/>
      <c r="B1018" s="153"/>
      <c r="C1018" s="157"/>
      <c r="D1018" s="157"/>
      <c r="E1018" s="158"/>
      <c r="F1018" s="159"/>
      <c r="G1018" s="136" t="str">
        <f>DECOMPTE[[#This Row],[controle_1]]</f>
        <v>-</v>
      </c>
      <c r="H10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8" s="134">
        <f>IF(DECOMPTE[[#This Row],[controle_1]]="-",DECOMPTE[[#This Row],[Nb jours facturés au patient]]*Part_patient,0)</f>
        <v>0</v>
      </c>
      <c r="J10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8" s="119">
        <f>Décompte!$D$8</f>
        <v>43466</v>
      </c>
      <c r="L1018" s="16">
        <f>Décompte!$B$12</f>
        <v>0</v>
      </c>
      <c r="M1018" s="16">
        <f>Décompte!$B$18</f>
        <v>0</v>
      </c>
      <c r="N1018" s="15" t="str">
        <f>Décompte!$E$11</f>
        <v>INF</v>
      </c>
    </row>
    <row r="1019" spans="1:14" x14ac:dyDescent="0.2">
      <c r="A1019" s="152"/>
      <c r="B1019" s="153"/>
      <c r="C1019" s="157"/>
      <c r="D1019" s="157"/>
      <c r="E1019" s="158"/>
      <c r="F1019" s="159"/>
      <c r="G1019" s="136" t="str">
        <f>DECOMPTE[[#This Row],[controle_1]]</f>
        <v>-</v>
      </c>
      <c r="H10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19" s="134">
        <f>IF(DECOMPTE[[#This Row],[controle_1]]="-",DECOMPTE[[#This Row],[Nb jours facturés au patient]]*Part_patient,0)</f>
        <v>0</v>
      </c>
      <c r="J10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19" s="119">
        <f>Décompte!$D$8</f>
        <v>43466</v>
      </c>
      <c r="L1019" s="16">
        <f>Décompte!$B$12</f>
        <v>0</v>
      </c>
      <c r="M1019" s="16">
        <f>Décompte!$B$18</f>
        <v>0</v>
      </c>
      <c r="N1019" s="15" t="str">
        <f>Décompte!$E$11</f>
        <v>INF</v>
      </c>
    </row>
    <row r="1020" spans="1:14" x14ac:dyDescent="0.2">
      <c r="A1020" s="152"/>
      <c r="B1020" s="153"/>
      <c r="C1020" s="157"/>
      <c r="D1020" s="157"/>
      <c r="E1020" s="158"/>
      <c r="F1020" s="159"/>
      <c r="G1020" s="136" t="str">
        <f>DECOMPTE[[#This Row],[controle_1]]</f>
        <v>-</v>
      </c>
      <c r="H10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0" s="134">
        <f>IF(DECOMPTE[[#This Row],[controle_1]]="-",DECOMPTE[[#This Row],[Nb jours facturés au patient]]*Part_patient,0)</f>
        <v>0</v>
      </c>
      <c r="J10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0" s="119">
        <f>Décompte!$D$8</f>
        <v>43466</v>
      </c>
      <c r="L1020" s="16">
        <f>Décompte!$B$12</f>
        <v>0</v>
      </c>
      <c r="M1020" s="16">
        <f>Décompte!$B$18</f>
        <v>0</v>
      </c>
      <c r="N1020" s="15" t="str">
        <f>Décompte!$E$11</f>
        <v>INF</v>
      </c>
    </row>
    <row r="1021" spans="1:14" x14ac:dyDescent="0.2">
      <c r="A1021" s="152"/>
      <c r="B1021" s="153"/>
      <c r="C1021" s="157"/>
      <c r="D1021" s="157"/>
      <c r="E1021" s="158"/>
      <c r="F1021" s="159"/>
      <c r="G1021" s="136" t="str">
        <f>DECOMPTE[[#This Row],[controle_1]]</f>
        <v>-</v>
      </c>
      <c r="H10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1" s="134">
        <f>IF(DECOMPTE[[#This Row],[controle_1]]="-",DECOMPTE[[#This Row],[Nb jours facturés au patient]]*Part_patient,0)</f>
        <v>0</v>
      </c>
      <c r="J10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1" s="119">
        <f>Décompte!$D$8</f>
        <v>43466</v>
      </c>
      <c r="L1021" s="16">
        <f>Décompte!$B$12</f>
        <v>0</v>
      </c>
      <c r="M1021" s="16">
        <f>Décompte!$B$18</f>
        <v>0</v>
      </c>
      <c r="N1021" s="15" t="str">
        <f>Décompte!$E$11</f>
        <v>INF</v>
      </c>
    </row>
    <row r="1022" spans="1:14" x14ac:dyDescent="0.2">
      <c r="A1022" s="152"/>
      <c r="B1022" s="153"/>
      <c r="C1022" s="157"/>
      <c r="D1022" s="157"/>
      <c r="E1022" s="158"/>
      <c r="F1022" s="159"/>
      <c r="G1022" s="136" t="str">
        <f>DECOMPTE[[#This Row],[controle_1]]</f>
        <v>-</v>
      </c>
      <c r="H10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2" s="134">
        <f>IF(DECOMPTE[[#This Row],[controle_1]]="-",DECOMPTE[[#This Row],[Nb jours facturés au patient]]*Part_patient,0)</f>
        <v>0</v>
      </c>
      <c r="J10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2" s="119">
        <f>Décompte!$D$8</f>
        <v>43466</v>
      </c>
      <c r="L1022" s="16">
        <f>Décompte!$B$12</f>
        <v>0</v>
      </c>
      <c r="M1022" s="16">
        <f>Décompte!$B$18</f>
        <v>0</v>
      </c>
      <c r="N1022" s="15" t="str">
        <f>Décompte!$E$11</f>
        <v>INF</v>
      </c>
    </row>
    <row r="1023" spans="1:14" x14ac:dyDescent="0.2">
      <c r="A1023" s="152"/>
      <c r="B1023" s="153"/>
      <c r="C1023" s="157"/>
      <c r="D1023" s="157"/>
      <c r="E1023" s="158"/>
      <c r="F1023" s="159"/>
      <c r="G1023" s="136" t="str">
        <f>DECOMPTE[[#This Row],[controle_1]]</f>
        <v>-</v>
      </c>
      <c r="H10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3" s="134">
        <f>IF(DECOMPTE[[#This Row],[controle_1]]="-",DECOMPTE[[#This Row],[Nb jours facturés au patient]]*Part_patient,0)</f>
        <v>0</v>
      </c>
      <c r="J10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3" s="119">
        <f>Décompte!$D$8</f>
        <v>43466</v>
      </c>
      <c r="L1023" s="16">
        <f>Décompte!$B$12</f>
        <v>0</v>
      </c>
      <c r="M1023" s="16">
        <f>Décompte!$B$18</f>
        <v>0</v>
      </c>
      <c r="N1023" s="15" t="str">
        <f>Décompte!$E$11</f>
        <v>INF</v>
      </c>
    </row>
    <row r="1024" spans="1:14" x14ac:dyDescent="0.2">
      <c r="A1024" s="152"/>
      <c r="B1024" s="153"/>
      <c r="C1024" s="157"/>
      <c r="D1024" s="157"/>
      <c r="E1024" s="158"/>
      <c r="F1024" s="159"/>
      <c r="G1024" s="136" t="str">
        <f>DECOMPTE[[#This Row],[controle_1]]</f>
        <v>-</v>
      </c>
      <c r="H10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4" s="134">
        <f>IF(DECOMPTE[[#This Row],[controle_1]]="-",DECOMPTE[[#This Row],[Nb jours facturés au patient]]*Part_patient,0)</f>
        <v>0</v>
      </c>
      <c r="J10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4" s="119">
        <f>Décompte!$D$8</f>
        <v>43466</v>
      </c>
      <c r="L1024" s="16">
        <f>Décompte!$B$12</f>
        <v>0</v>
      </c>
      <c r="M1024" s="16">
        <f>Décompte!$B$18</f>
        <v>0</v>
      </c>
      <c r="N1024" s="15" t="str">
        <f>Décompte!$E$11</f>
        <v>INF</v>
      </c>
    </row>
    <row r="1025" spans="1:14" x14ac:dyDescent="0.2">
      <c r="A1025" s="152"/>
      <c r="B1025" s="153"/>
      <c r="C1025" s="157"/>
      <c r="D1025" s="157"/>
      <c r="E1025" s="158"/>
      <c r="F1025" s="159"/>
      <c r="G1025" s="136" t="str">
        <f>DECOMPTE[[#This Row],[controle_1]]</f>
        <v>-</v>
      </c>
      <c r="H10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5" s="134">
        <f>IF(DECOMPTE[[#This Row],[controle_1]]="-",DECOMPTE[[#This Row],[Nb jours facturés au patient]]*Part_patient,0)</f>
        <v>0</v>
      </c>
      <c r="J10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5" s="119">
        <f>Décompte!$D$8</f>
        <v>43466</v>
      </c>
      <c r="L1025" s="16">
        <f>Décompte!$B$12</f>
        <v>0</v>
      </c>
      <c r="M1025" s="16">
        <f>Décompte!$B$18</f>
        <v>0</v>
      </c>
      <c r="N1025" s="15" t="str">
        <f>Décompte!$E$11</f>
        <v>INF</v>
      </c>
    </row>
    <row r="1026" spans="1:14" x14ac:dyDescent="0.2">
      <c r="A1026" s="152"/>
      <c r="B1026" s="153"/>
      <c r="C1026" s="157"/>
      <c r="D1026" s="157"/>
      <c r="E1026" s="158"/>
      <c r="F1026" s="159"/>
      <c r="G1026" s="136" t="str">
        <f>DECOMPTE[[#This Row],[controle_1]]</f>
        <v>-</v>
      </c>
      <c r="H10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6" s="134">
        <f>IF(DECOMPTE[[#This Row],[controle_1]]="-",DECOMPTE[[#This Row],[Nb jours facturés au patient]]*Part_patient,0)</f>
        <v>0</v>
      </c>
      <c r="J10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6" s="119">
        <f>Décompte!$D$8</f>
        <v>43466</v>
      </c>
      <c r="L1026" s="16">
        <f>Décompte!$B$12</f>
        <v>0</v>
      </c>
      <c r="M1026" s="16">
        <f>Décompte!$B$18</f>
        <v>0</v>
      </c>
      <c r="N1026" s="15" t="str">
        <f>Décompte!$E$11</f>
        <v>INF</v>
      </c>
    </row>
    <row r="1027" spans="1:14" x14ac:dyDescent="0.2">
      <c r="A1027" s="152"/>
      <c r="B1027" s="153"/>
      <c r="C1027" s="157"/>
      <c r="D1027" s="157"/>
      <c r="E1027" s="158"/>
      <c r="F1027" s="159"/>
      <c r="G1027" s="136" t="str">
        <f>DECOMPTE[[#This Row],[controle_1]]</f>
        <v>-</v>
      </c>
      <c r="H10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7" s="134">
        <f>IF(DECOMPTE[[#This Row],[controle_1]]="-",DECOMPTE[[#This Row],[Nb jours facturés au patient]]*Part_patient,0)</f>
        <v>0</v>
      </c>
      <c r="J10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7" s="119">
        <f>Décompte!$D$8</f>
        <v>43466</v>
      </c>
      <c r="L1027" s="16">
        <f>Décompte!$B$12</f>
        <v>0</v>
      </c>
      <c r="M1027" s="16">
        <f>Décompte!$B$18</f>
        <v>0</v>
      </c>
      <c r="N1027" s="15" t="str">
        <f>Décompte!$E$11</f>
        <v>INF</v>
      </c>
    </row>
    <row r="1028" spans="1:14" x14ac:dyDescent="0.2">
      <c r="A1028" s="152"/>
      <c r="B1028" s="153"/>
      <c r="C1028" s="157"/>
      <c r="D1028" s="157"/>
      <c r="E1028" s="158"/>
      <c r="F1028" s="159"/>
      <c r="G1028" s="136" t="str">
        <f>DECOMPTE[[#This Row],[controle_1]]</f>
        <v>-</v>
      </c>
      <c r="H10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8" s="134">
        <f>IF(DECOMPTE[[#This Row],[controle_1]]="-",DECOMPTE[[#This Row],[Nb jours facturés au patient]]*Part_patient,0)</f>
        <v>0</v>
      </c>
      <c r="J10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8" s="119">
        <f>Décompte!$D$8</f>
        <v>43466</v>
      </c>
      <c r="L1028" s="16">
        <f>Décompte!$B$12</f>
        <v>0</v>
      </c>
      <c r="M1028" s="16">
        <f>Décompte!$B$18</f>
        <v>0</v>
      </c>
      <c r="N1028" s="15" t="str">
        <f>Décompte!$E$11</f>
        <v>INF</v>
      </c>
    </row>
    <row r="1029" spans="1:14" x14ac:dyDescent="0.2">
      <c r="A1029" s="152"/>
      <c r="B1029" s="153"/>
      <c r="C1029" s="157"/>
      <c r="D1029" s="157"/>
      <c r="E1029" s="158"/>
      <c r="F1029" s="159"/>
      <c r="G1029" s="136" t="str">
        <f>DECOMPTE[[#This Row],[controle_1]]</f>
        <v>-</v>
      </c>
      <c r="H10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29" s="134">
        <f>IF(DECOMPTE[[#This Row],[controle_1]]="-",DECOMPTE[[#This Row],[Nb jours facturés au patient]]*Part_patient,0)</f>
        <v>0</v>
      </c>
      <c r="J10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29" s="119">
        <f>Décompte!$D$8</f>
        <v>43466</v>
      </c>
      <c r="L1029" s="16">
        <f>Décompte!$B$12</f>
        <v>0</v>
      </c>
      <c r="M1029" s="16">
        <f>Décompte!$B$18</f>
        <v>0</v>
      </c>
      <c r="N1029" s="15" t="str">
        <f>Décompte!$E$11</f>
        <v>INF</v>
      </c>
    </row>
    <row r="1030" spans="1:14" x14ac:dyDescent="0.2">
      <c r="A1030" s="152"/>
      <c r="B1030" s="153"/>
      <c r="C1030" s="157"/>
      <c r="D1030" s="157"/>
      <c r="E1030" s="158"/>
      <c r="F1030" s="159"/>
      <c r="G1030" s="136" t="str">
        <f>DECOMPTE[[#This Row],[controle_1]]</f>
        <v>-</v>
      </c>
      <c r="H10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0" s="134">
        <f>IF(DECOMPTE[[#This Row],[controle_1]]="-",DECOMPTE[[#This Row],[Nb jours facturés au patient]]*Part_patient,0)</f>
        <v>0</v>
      </c>
      <c r="J10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0" s="119">
        <f>Décompte!$D$8</f>
        <v>43466</v>
      </c>
      <c r="L1030" s="16">
        <f>Décompte!$B$12</f>
        <v>0</v>
      </c>
      <c r="M1030" s="16">
        <f>Décompte!$B$18</f>
        <v>0</v>
      </c>
      <c r="N1030" s="15" t="str">
        <f>Décompte!$E$11</f>
        <v>INF</v>
      </c>
    </row>
    <row r="1031" spans="1:14" x14ac:dyDescent="0.2">
      <c r="A1031" s="152"/>
      <c r="B1031" s="153"/>
      <c r="C1031" s="157"/>
      <c r="D1031" s="157"/>
      <c r="E1031" s="158"/>
      <c r="F1031" s="159"/>
      <c r="G1031" s="136" t="str">
        <f>DECOMPTE[[#This Row],[controle_1]]</f>
        <v>-</v>
      </c>
      <c r="H10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1" s="134">
        <f>IF(DECOMPTE[[#This Row],[controle_1]]="-",DECOMPTE[[#This Row],[Nb jours facturés au patient]]*Part_patient,0)</f>
        <v>0</v>
      </c>
      <c r="J10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1" s="119">
        <f>Décompte!$D$8</f>
        <v>43466</v>
      </c>
      <c r="L1031" s="16">
        <f>Décompte!$B$12</f>
        <v>0</v>
      </c>
      <c r="M1031" s="16">
        <f>Décompte!$B$18</f>
        <v>0</v>
      </c>
      <c r="N1031" s="15" t="str">
        <f>Décompte!$E$11</f>
        <v>INF</v>
      </c>
    </row>
    <row r="1032" spans="1:14" x14ac:dyDescent="0.2">
      <c r="A1032" s="152"/>
      <c r="B1032" s="153"/>
      <c r="C1032" s="157"/>
      <c r="D1032" s="157"/>
      <c r="E1032" s="158"/>
      <c r="F1032" s="159"/>
      <c r="G1032" s="136" t="str">
        <f>DECOMPTE[[#This Row],[controle_1]]</f>
        <v>-</v>
      </c>
      <c r="H10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2" s="134">
        <f>IF(DECOMPTE[[#This Row],[controle_1]]="-",DECOMPTE[[#This Row],[Nb jours facturés au patient]]*Part_patient,0)</f>
        <v>0</v>
      </c>
      <c r="J10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2" s="119">
        <f>Décompte!$D$8</f>
        <v>43466</v>
      </c>
      <c r="L1032" s="16">
        <f>Décompte!$B$12</f>
        <v>0</v>
      </c>
      <c r="M1032" s="16">
        <f>Décompte!$B$18</f>
        <v>0</v>
      </c>
      <c r="N1032" s="15" t="str">
        <f>Décompte!$E$11</f>
        <v>INF</v>
      </c>
    </row>
    <row r="1033" spans="1:14" x14ac:dyDescent="0.2">
      <c r="A1033" s="152"/>
      <c r="B1033" s="153"/>
      <c r="C1033" s="157"/>
      <c r="D1033" s="157"/>
      <c r="E1033" s="158"/>
      <c r="F1033" s="159"/>
      <c r="G1033" s="136" t="str">
        <f>DECOMPTE[[#This Row],[controle_1]]</f>
        <v>-</v>
      </c>
      <c r="H10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3" s="134">
        <f>IF(DECOMPTE[[#This Row],[controle_1]]="-",DECOMPTE[[#This Row],[Nb jours facturés au patient]]*Part_patient,0)</f>
        <v>0</v>
      </c>
      <c r="J10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3" s="119">
        <f>Décompte!$D$8</f>
        <v>43466</v>
      </c>
      <c r="L1033" s="16">
        <f>Décompte!$B$12</f>
        <v>0</v>
      </c>
      <c r="M1033" s="16">
        <f>Décompte!$B$18</f>
        <v>0</v>
      </c>
      <c r="N1033" s="15" t="str">
        <f>Décompte!$E$11</f>
        <v>INF</v>
      </c>
    </row>
    <row r="1034" spans="1:14" x14ac:dyDescent="0.2">
      <c r="A1034" s="152"/>
      <c r="B1034" s="153"/>
      <c r="C1034" s="157"/>
      <c r="D1034" s="157"/>
      <c r="E1034" s="158"/>
      <c r="F1034" s="159"/>
      <c r="G1034" s="136" t="str">
        <f>DECOMPTE[[#This Row],[controle_1]]</f>
        <v>-</v>
      </c>
      <c r="H10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4" s="134">
        <f>IF(DECOMPTE[[#This Row],[controle_1]]="-",DECOMPTE[[#This Row],[Nb jours facturés au patient]]*Part_patient,0)</f>
        <v>0</v>
      </c>
      <c r="J10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4" s="119">
        <f>Décompte!$D$8</f>
        <v>43466</v>
      </c>
      <c r="L1034" s="16">
        <f>Décompte!$B$12</f>
        <v>0</v>
      </c>
      <c r="M1034" s="16">
        <f>Décompte!$B$18</f>
        <v>0</v>
      </c>
      <c r="N1034" s="15" t="str">
        <f>Décompte!$E$11</f>
        <v>INF</v>
      </c>
    </row>
    <row r="1035" spans="1:14" x14ac:dyDescent="0.2">
      <c r="A1035" s="152"/>
      <c r="B1035" s="153"/>
      <c r="C1035" s="157"/>
      <c r="D1035" s="157"/>
      <c r="E1035" s="158"/>
      <c r="F1035" s="159"/>
      <c r="G1035" s="136" t="str">
        <f>DECOMPTE[[#This Row],[controle_1]]</f>
        <v>-</v>
      </c>
      <c r="H10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5" s="134">
        <f>IF(DECOMPTE[[#This Row],[controle_1]]="-",DECOMPTE[[#This Row],[Nb jours facturés au patient]]*Part_patient,0)</f>
        <v>0</v>
      </c>
      <c r="J10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5" s="119">
        <f>Décompte!$D$8</f>
        <v>43466</v>
      </c>
      <c r="L1035" s="16">
        <f>Décompte!$B$12</f>
        <v>0</v>
      </c>
      <c r="M1035" s="16">
        <f>Décompte!$B$18</f>
        <v>0</v>
      </c>
      <c r="N1035" s="15" t="str">
        <f>Décompte!$E$11</f>
        <v>INF</v>
      </c>
    </row>
    <row r="1036" spans="1:14" x14ac:dyDescent="0.2">
      <c r="A1036" s="152"/>
      <c r="B1036" s="153"/>
      <c r="C1036" s="157"/>
      <c r="D1036" s="157"/>
      <c r="E1036" s="158"/>
      <c r="F1036" s="159"/>
      <c r="G1036" s="136" t="str">
        <f>DECOMPTE[[#This Row],[controle_1]]</f>
        <v>-</v>
      </c>
      <c r="H10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6" s="134">
        <f>IF(DECOMPTE[[#This Row],[controle_1]]="-",DECOMPTE[[#This Row],[Nb jours facturés au patient]]*Part_patient,0)</f>
        <v>0</v>
      </c>
      <c r="J10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6" s="119">
        <f>Décompte!$D$8</f>
        <v>43466</v>
      </c>
      <c r="L1036" s="16">
        <f>Décompte!$B$12</f>
        <v>0</v>
      </c>
      <c r="M1036" s="16">
        <f>Décompte!$B$18</f>
        <v>0</v>
      </c>
      <c r="N1036" s="15" t="str">
        <f>Décompte!$E$11</f>
        <v>INF</v>
      </c>
    </row>
    <row r="1037" spans="1:14" x14ac:dyDescent="0.2">
      <c r="A1037" s="152"/>
      <c r="B1037" s="153"/>
      <c r="C1037" s="157"/>
      <c r="D1037" s="157"/>
      <c r="E1037" s="158"/>
      <c r="F1037" s="159"/>
      <c r="G1037" s="136" t="str">
        <f>DECOMPTE[[#This Row],[controle_1]]</f>
        <v>-</v>
      </c>
      <c r="H10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7" s="134">
        <f>IF(DECOMPTE[[#This Row],[controle_1]]="-",DECOMPTE[[#This Row],[Nb jours facturés au patient]]*Part_patient,0)</f>
        <v>0</v>
      </c>
      <c r="J10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7" s="119">
        <f>Décompte!$D$8</f>
        <v>43466</v>
      </c>
      <c r="L1037" s="16">
        <f>Décompte!$B$12</f>
        <v>0</v>
      </c>
      <c r="M1037" s="16">
        <f>Décompte!$B$18</f>
        <v>0</v>
      </c>
      <c r="N1037" s="15" t="str">
        <f>Décompte!$E$11</f>
        <v>INF</v>
      </c>
    </row>
    <row r="1038" spans="1:14" x14ac:dyDescent="0.2">
      <c r="A1038" s="152"/>
      <c r="B1038" s="153"/>
      <c r="C1038" s="157"/>
      <c r="D1038" s="157"/>
      <c r="E1038" s="158"/>
      <c r="F1038" s="159"/>
      <c r="G1038" s="136" t="str">
        <f>DECOMPTE[[#This Row],[controle_1]]</f>
        <v>-</v>
      </c>
      <c r="H10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8" s="134">
        <f>IF(DECOMPTE[[#This Row],[controle_1]]="-",DECOMPTE[[#This Row],[Nb jours facturés au patient]]*Part_patient,0)</f>
        <v>0</v>
      </c>
      <c r="J10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8" s="119">
        <f>Décompte!$D$8</f>
        <v>43466</v>
      </c>
      <c r="L1038" s="16">
        <f>Décompte!$B$12</f>
        <v>0</v>
      </c>
      <c r="M1038" s="16">
        <f>Décompte!$B$18</f>
        <v>0</v>
      </c>
      <c r="N1038" s="15" t="str">
        <f>Décompte!$E$11</f>
        <v>INF</v>
      </c>
    </row>
    <row r="1039" spans="1:14" x14ac:dyDescent="0.2">
      <c r="A1039" s="152"/>
      <c r="B1039" s="153"/>
      <c r="C1039" s="157"/>
      <c r="D1039" s="157"/>
      <c r="E1039" s="158"/>
      <c r="F1039" s="159"/>
      <c r="G1039" s="136" t="str">
        <f>DECOMPTE[[#This Row],[controle_1]]</f>
        <v>-</v>
      </c>
      <c r="H10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39" s="134">
        <f>IF(DECOMPTE[[#This Row],[controle_1]]="-",DECOMPTE[[#This Row],[Nb jours facturés au patient]]*Part_patient,0)</f>
        <v>0</v>
      </c>
      <c r="J10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39" s="119">
        <f>Décompte!$D$8</f>
        <v>43466</v>
      </c>
      <c r="L1039" s="16">
        <f>Décompte!$B$12</f>
        <v>0</v>
      </c>
      <c r="M1039" s="16">
        <f>Décompte!$B$18</f>
        <v>0</v>
      </c>
      <c r="N1039" s="15" t="str">
        <f>Décompte!$E$11</f>
        <v>INF</v>
      </c>
    </row>
    <row r="1040" spans="1:14" x14ac:dyDescent="0.2">
      <c r="A1040" s="152"/>
      <c r="B1040" s="153"/>
      <c r="C1040" s="157"/>
      <c r="D1040" s="157"/>
      <c r="E1040" s="158"/>
      <c r="F1040" s="159"/>
      <c r="G1040" s="136" t="str">
        <f>DECOMPTE[[#This Row],[controle_1]]</f>
        <v>-</v>
      </c>
      <c r="H10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0" s="134">
        <f>IF(DECOMPTE[[#This Row],[controle_1]]="-",DECOMPTE[[#This Row],[Nb jours facturés au patient]]*Part_patient,0)</f>
        <v>0</v>
      </c>
      <c r="J10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0" s="119">
        <f>Décompte!$D$8</f>
        <v>43466</v>
      </c>
      <c r="L1040" s="16">
        <f>Décompte!$B$12</f>
        <v>0</v>
      </c>
      <c r="M1040" s="16">
        <f>Décompte!$B$18</f>
        <v>0</v>
      </c>
      <c r="N1040" s="15" t="str">
        <f>Décompte!$E$11</f>
        <v>INF</v>
      </c>
    </row>
    <row r="1041" spans="1:14" x14ac:dyDescent="0.2">
      <c r="A1041" s="152"/>
      <c r="B1041" s="153"/>
      <c r="C1041" s="157"/>
      <c r="D1041" s="157"/>
      <c r="E1041" s="158"/>
      <c r="F1041" s="159"/>
      <c r="G1041" s="136" t="str">
        <f>DECOMPTE[[#This Row],[controle_1]]</f>
        <v>-</v>
      </c>
      <c r="H10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1" s="134">
        <f>IF(DECOMPTE[[#This Row],[controle_1]]="-",DECOMPTE[[#This Row],[Nb jours facturés au patient]]*Part_patient,0)</f>
        <v>0</v>
      </c>
      <c r="J10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1" s="119">
        <f>Décompte!$D$8</f>
        <v>43466</v>
      </c>
      <c r="L1041" s="16">
        <f>Décompte!$B$12</f>
        <v>0</v>
      </c>
      <c r="M1041" s="16">
        <f>Décompte!$B$18</f>
        <v>0</v>
      </c>
      <c r="N1041" s="15" t="str">
        <f>Décompte!$E$11</f>
        <v>INF</v>
      </c>
    </row>
    <row r="1042" spans="1:14" x14ac:dyDescent="0.2">
      <c r="A1042" s="152"/>
      <c r="B1042" s="153"/>
      <c r="C1042" s="157"/>
      <c r="D1042" s="157"/>
      <c r="E1042" s="158"/>
      <c r="F1042" s="159"/>
      <c r="G1042" s="136" t="str">
        <f>DECOMPTE[[#This Row],[controle_1]]</f>
        <v>-</v>
      </c>
      <c r="H10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2" s="134">
        <f>IF(DECOMPTE[[#This Row],[controle_1]]="-",DECOMPTE[[#This Row],[Nb jours facturés au patient]]*Part_patient,0)</f>
        <v>0</v>
      </c>
      <c r="J10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2" s="119">
        <f>Décompte!$D$8</f>
        <v>43466</v>
      </c>
      <c r="L1042" s="16">
        <f>Décompte!$B$12</f>
        <v>0</v>
      </c>
      <c r="M1042" s="16">
        <f>Décompte!$B$18</f>
        <v>0</v>
      </c>
      <c r="N1042" s="15" t="str">
        <f>Décompte!$E$11</f>
        <v>INF</v>
      </c>
    </row>
    <row r="1043" spans="1:14" x14ac:dyDescent="0.2">
      <c r="A1043" s="152"/>
      <c r="B1043" s="153"/>
      <c r="C1043" s="157"/>
      <c r="D1043" s="157"/>
      <c r="E1043" s="158"/>
      <c r="F1043" s="159"/>
      <c r="G1043" s="136" t="str">
        <f>DECOMPTE[[#This Row],[controle_1]]</f>
        <v>-</v>
      </c>
      <c r="H10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3" s="134">
        <f>IF(DECOMPTE[[#This Row],[controle_1]]="-",DECOMPTE[[#This Row],[Nb jours facturés au patient]]*Part_patient,0)</f>
        <v>0</v>
      </c>
      <c r="J10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3" s="119">
        <f>Décompte!$D$8</f>
        <v>43466</v>
      </c>
      <c r="L1043" s="16">
        <f>Décompte!$B$12</f>
        <v>0</v>
      </c>
      <c r="M1043" s="16">
        <f>Décompte!$B$18</f>
        <v>0</v>
      </c>
      <c r="N1043" s="15" t="str">
        <f>Décompte!$E$11</f>
        <v>INF</v>
      </c>
    </row>
    <row r="1044" spans="1:14" x14ac:dyDescent="0.2">
      <c r="A1044" s="152"/>
      <c r="B1044" s="153"/>
      <c r="C1044" s="157"/>
      <c r="D1044" s="157"/>
      <c r="E1044" s="158"/>
      <c r="F1044" s="159"/>
      <c r="G1044" s="136" t="str">
        <f>DECOMPTE[[#This Row],[controle_1]]</f>
        <v>-</v>
      </c>
      <c r="H10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4" s="134">
        <f>IF(DECOMPTE[[#This Row],[controle_1]]="-",DECOMPTE[[#This Row],[Nb jours facturés au patient]]*Part_patient,0)</f>
        <v>0</v>
      </c>
      <c r="J10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4" s="119">
        <f>Décompte!$D$8</f>
        <v>43466</v>
      </c>
      <c r="L1044" s="16">
        <f>Décompte!$B$12</f>
        <v>0</v>
      </c>
      <c r="M1044" s="16">
        <f>Décompte!$B$18</f>
        <v>0</v>
      </c>
      <c r="N1044" s="15" t="str">
        <f>Décompte!$E$11</f>
        <v>INF</v>
      </c>
    </row>
    <row r="1045" spans="1:14" x14ac:dyDescent="0.2">
      <c r="A1045" s="152"/>
      <c r="B1045" s="153"/>
      <c r="C1045" s="157"/>
      <c r="D1045" s="157"/>
      <c r="E1045" s="158"/>
      <c r="F1045" s="159"/>
      <c r="G1045" s="136" t="str">
        <f>DECOMPTE[[#This Row],[controle_1]]</f>
        <v>-</v>
      </c>
      <c r="H10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5" s="134">
        <f>IF(DECOMPTE[[#This Row],[controle_1]]="-",DECOMPTE[[#This Row],[Nb jours facturés au patient]]*Part_patient,0)</f>
        <v>0</v>
      </c>
      <c r="J10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5" s="119">
        <f>Décompte!$D$8</f>
        <v>43466</v>
      </c>
      <c r="L1045" s="16">
        <f>Décompte!$B$12</f>
        <v>0</v>
      </c>
      <c r="M1045" s="16">
        <f>Décompte!$B$18</f>
        <v>0</v>
      </c>
      <c r="N1045" s="15" t="str">
        <f>Décompte!$E$11</f>
        <v>INF</v>
      </c>
    </row>
    <row r="1046" spans="1:14" x14ac:dyDescent="0.2">
      <c r="A1046" s="152"/>
      <c r="B1046" s="153"/>
      <c r="C1046" s="157"/>
      <c r="D1046" s="157"/>
      <c r="E1046" s="158"/>
      <c r="F1046" s="159"/>
      <c r="G1046" s="136" t="str">
        <f>DECOMPTE[[#This Row],[controle_1]]</f>
        <v>-</v>
      </c>
      <c r="H10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6" s="134">
        <f>IF(DECOMPTE[[#This Row],[controle_1]]="-",DECOMPTE[[#This Row],[Nb jours facturés au patient]]*Part_patient,0)</f>
        <v>0</v>
      </c>
      <c r="J10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6" s="119">
        <f>Décompte!$D$8</f>
        <v>43466</v>
      </c>
      <c r="L1046" s="16">
        <f>Décompte!$B$12</f>
        <v>0</v>
      </c>
      <c r="M1046" s="16">
        <f>Décompte!$B$18</f>
        <v>0</v>
      </c>
      <c r="N1046" s="15" t="str">
        <f>Décompte!$E$11</f>
        <v>INF</v>
      </c>
    </row>
    <row r="1047" spans="1:14" x14ac:dyDescent="0.2">
      <c r="A1047" s="152"/>
      <c r="B1047" s="153"/>
      <c r="C1047" s="157"/>
      <c r="D1047" s="157"/>
      <c r="E1047" s="158"/>
      <c r="F1047" s="159"/>
      <c r="G1047" s="136" t="str">
        <f>DECOMPTE[[#This Row],[controle_1]]</f>
        <v>-</v>
      </c>
      <c r="H10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7" s="134">
        <f>IF(DECOMPTE[[#This Row],[controle_1]]="-",DECOMPTE[[#This Row],[Nb jours facturés au patient]]*Part_patient,0)</f>
        <v>0</v>
      </c>
      <c r="J10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7" s="119">
        <f>Décompte!$D$8</f>
        <v>43466</v>
      </c>
      <c r="L1047" s="16">
        <f>Décompte!$B$12</f>
        <v>0</v>
      </c>
      <c r="M1047" s="16">
        <f>Décompte!$B$18</f>
        <v>0</v>
      </c>
      <c r="N1047" s="15" t="str">
        <f>Décompte!$E$11</f>
        <v>INF</v>
      </c>
    </row>
    <row r="1048" spans="1:14" x14ac:dyDescent="0.2">
      <c r="A1048" s="152"/>
      <c r="B1048" s="153"/>
      <c r="C1048" s="157"/>
      <c r="D1048" s="157"/>
      <c r="E1048" s="158"/>
      <c r="F1048" s="159"/>
      <c r="G1048" s="136" t="str">
        <f>DECOMPTE[[#This Row],[controle_1]]</f>
        <v>-</v>
      </c>
      <c r="H10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8" s="134">
        <f>IF(DECOMPTE[[#This Row],[controle_1]]="-",DECOMPTE[[#This Row],[Nb jours facturés au patient]]*Part_patient,0)</f>
        <v>0</v>
      </c>
      <c r="J10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8" s="119">
        <f>Décompte!$D$8</f>
        <v>43466</v>
      </c>
      <c r="L1048" s="16">
        <f>Décompte!$B$12</f>
        <v>0</v>
      </c>
      <c r="M1048" s="16">
        <f>Décompte!$B$18</f>
        <v>0</v>
      </c>
      <c r="N1048" s="15" t="str">
        <f>Décompte!$E$11</f>
        <v>INF</v>
      </c>
    </row>
    <row r="1049" spans="1:14" x14ac:dyDescent="0.2">
      <c r="A1049" s="152"/>
      <c r="B1049" s="153"/>
      <c r="C1049" s="157"/>
      <c r="D1049" s="157"/>
      <c r="E1049" s="158"/>
      <c r="F1049" s="159"/>
      <c r="G1049" s="136" t="str">
        <f>DECOMPTE[[#This Row],[controle_1]]</f>
        <v>-</v>
      </c>
      <c r="H10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49" s="134">
        <f>IF(DECOMPTE[[#This Row],[controle_1]]="-",DECOMPTE[[#This Row],[Nb jours facturés au patient]]*Part_patient,0)</f>
        <v>0</v>
      </c>
      <c r="J10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49" s="119">
        <f>Décompte!$D$8</f>
        <v>43466</v>
      </c>
      <c r="L1049" s="16">
        <f>Décompte!$B$12</f>
        <v>0</v>
      </c>
      <c r="M1049" s="16">
        <f>Décompte!$B$18</f>
        <v>0</v>
      </c>
      <c r="N1049" s="15" t="str">
        <f>Décompte!$E$11</f>
        <v>INF</v>
      </c>
    </row>
    <row r="1050" spans="1:14" x14ac:dyDescent="0.2">
      <c r="A1050" s="152"/>
      <c r="B1050" s="153"/>
      <c r="C1050" s="157"/>
      <c r="D1050" s="157"/>
      <c r="E1050" s="158"/>
      <c r="F1050" s="159"/>
      <c r="G1050" s="136" t="str">
        <f>DECOMPTE[[#This Row],[controle_1]]</f>
        <v>-</v>
      </c>
      <c r="H10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0" s="134">
        <f>IF(DECOMPTE[[#This Row],[controle_1]]="-",DECOMPTE[[#This Row],[Nb jours facturés au patient]]*Part_patient,0)</f>
        <v>0</v>
      </c>
      <c r="J10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0" s="119">
        <f>Décompte!$D$8</f>
        <v>43466</v>
      </c>
      <c r="L1050" s="16">
        <f>Décompte!$B$12</f>
        <v>0</v>
      </c>
      <c r="M1050" s="16">
        <f>Décompte!$B$18</f>
        <v>0</v>
      </c>
      <c r="N1050" s="15" t="str">
        <f>Décompte!$E$11</f>
        <v>INF</v>
      </c>
    </row>
    <row r="1051" spans="1:14" x14ac:dyDescent="0.2">
      <c r="A1051" s="152"/>
      <c r="B1051" s="153"/>
      <c r="C1051" s="157"/>
      <c r="D1051" s="157"/>
      <c r="E1051" s="158"/>
      <c r="F1051" s="159"/>
      <c r="G1051" s="136" t="str">
        <f>DECOMPTE[[#This Row],[controle_1]]</f>
        <v>-</v>
      </c>
      <c r="H10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1" s="134">
        <f>IF(DECOMPTE[[#This Row],[controle_1]]="-",DECOMPTE[[#This Row],[Nb jours facturés au patient]]*Part_patient,0)</f>
        <v>0</v>
      </c>
      <c r="J10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1" s="119">
        <f>Décompte!$D$8</f>
        <v>43466</v>
      </c>
      <c r="L1051" s="16">
        <f>Décompte!$B$12</f>
        <v>0</v>
      </c>
      <c r="M1051" s="16">
        <f>Décompte!$B$18</f>
        <v>0</v>
      </c>
      <c r="N1051" s="15" t="str">
        <f>Décompte!$E$11</f>
        <v>INF</v>
      </c>
    </row>
    <row r="1052" spans="1:14" x14ac:dyDescent="0.2">
      <c r="A1052" s="152"/>
      <c r="B1052" s="153"/>
      <c r="C1052" s="157"/>
      <c r="D1052" s="157"/>
      <c r="E1052" s="158"/>
      <c r="F1052" s="159"/>
      <c r="G1052" s="136" t="str">
        <f>DECOMPTE[[#This Row],[controle_1]]</f>
        <v>-</v>
      </c>
      <c r="H10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2" s="134">
        <f>IF(DECOMPTE[[#This Row],[controle_1]]="-",DECOMPTE[[#This Row],[Nb jours facturés au patient]]*Part_patient,0)</f>
        <v>0</v>
      </c>
      <c r="J10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2" s="119">
        <f>Décompte!$D$8</f>
        <v>43466</v>
      </c>
      <c r="L1052" s="16">
        <f>Décompte!$B$12</f>
        <v>0</v>
      </c>
      <c r="M1052" s="16">
        <f>Décompte!$B$18</f>
        <v>0</v>
      </c>
      <c r="N1052" s="15" t="str">
        <f>Décompte!$E$11</f>
        <v>INF</v>
      </c>
    </row>
    <row r="1053" spans="1:14" x14ac:dyDescent="0.2">
      <c r="A1053" s="152"/>
      <c r="B1053" s="153"/>
      <c r="C1053" s="157"/>
      <c r="D1053" s="157"/>
      <c r="E1053" s="158"/>
      <c r="F1053" s="159"/>
      <c r="G1053" s="136" t="str">
        <f>DECOMPTE[[#This Row],[controle_1]]</f>
        <v>-</v>
      </c>
      <c r="H10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3" s="134">
        <f>IF(DECOMPTE[[#This Row],[controle_1]]="-",DECOMPTE[[#This Row],[Nb jours facturés au patient]]*Part_patient,0)</f>
        <v>0</v>
      </c>
      <c r="J10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3" s="119">
        <f>Décompte!$D$8</f>
        <v>43466</v>
      </c>
      <c r="L1053" s="16">
        <f>Décompte!$B$12</f>
        <v>0</v>
      </c>
      <c r="M1053" s="16">
        <f>Décompte!$B$18</f>
        <v>0</v>
      </c>
      <c r="N1053" s="15" t="str">
        <f>Décompte!$E$11</f>
        <v>INF</v>
      </c>
    </row>
    <row r="1054" spans="1:14" x14ac:dyDescent="0.2">
      <c r="A1054" s="152"/>
      <c r="B1054" s="153"/>
      <c r="C1054" s="157"/>
      <c r="D1054" s="157"/>
      <c r="E1054" s="158"/>
      <c r="F1054" s="159"/>
      <c r="G1054" s="136" t="str">
        <f>DECOMPTE[[#This Row],[controle_1]]</f>
        <v>-</v>
      </c>
      <c r="H10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4" s="134">
        <f>IF(DECOMPTE[[#This Row],[controle_1]]="-",DECOMPTE[[#This Row],[Nb jours facturés au patient]]*Part_patient,0)</f>
        <v>0</v>
      </c>
      <c r="J10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4" s="119">
        <f>Décompte!$D$8</f>
        <v>43466</v>
      </c>
      <c r="L1054" s="16">
        <f>Décompte!$B$12</f>
        <v>0</v>
      </c>
      <c r="M1054" s="16">
        <f>Décompte!$B$18</f>
        <v>0</v>
      </c>
      <c r="N1054" s="15" t="str">
        <f>Décompte!$E$11</f>
        <v>INF</v>
      </c>
    </row>
    <row r="1055" spans="1:14" x14ac:dyDescent="0.2">
      <c r="A1055" s="152"/>
      <c r="B1055" s="153"/>
      <c r="C1055" s="157"/>
      <c r="D1055" s="157"/>
      <c r="E1055" s="158"/>
      <c r="F1055" s="159"/>
      <c r="G1055" s="136" t="str">
        <f>DECOMPTE[[#This Row],[controle_1]]</f>
        <v>-</v>
      </c>
      <c r="H10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5" s="134">
        <f>IF(DECOMPTE[[#This Row],[controle_1]]="-",DECOMPTE[[#This Row],[Nb jours facturés au patient]]*Part_patient,0)</f>
        <v>0</v>
      </c>
      <c r="J10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5" s="119">
        <f>Décompte!$D$8</f>
        <v>43466</v>
      </c>
      <c r="L1055" s="16">
        <f>Décompte!$B$12</f>
        <v>0</v>
      </c>
      <c r="M1055" s="16">
        <f>Décompte!$B$18</f>
        <v>0</v>
      </c>
      <c r="N1055" s="15" t="str">
        <f>Décompte!$E$11</f>
        <v>INF</v>
      </c>
    </row>
    <row r="1056" spans="1:14" x14ac:dyDescent="0.2">
      <c r="A1056" s="152"/>
      <c r="B1056" s="153"/>
      <c r="C1056" s="157"/>
      <c r="D1056" s="157"/>
      <c r="E1056" s="158"/>
      <c r="F1056" s="159"/>
      <c r="G1056" s="136" t="str">
        <f>DECOMPTE[[#This Row],[controle_1]]</f>
        <v>-</v>
      </c>
      <c r="H10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6" s="134">
        <f>IF(DECOMPTE[[#This Row],[controle_1]]="-",DECOMPTE[[#This Row],[Nb jours facturés au patient]]*Part_patient,0)</f>
        <v>0</v>
      </c>
      <c r="J10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6" s="119">
        <f>Décompte!$D$8</f>
        <v>43466</v>
      </c>
      <c r="L1056" s="16">
        <f>Décompte!$B$12</f>
        <v>0</v>
      </c>
      <c r="M1056" s="16">
        <f>Décompte!$B$18</f>
        <v>0</v>
      </c>
      <c r="N1056" s="15" t="str">
        <f>Décompte!$E$11</f>
        <v>INF</v>
      </c>
    </row>
    <row r="1057" spans="1:14" x14ac:dyDescent="0.2">
      <c r="A1057" s="152"/>
      <c r="B1057" s="153"/>
      <c r="C1057" s="157"/>
      <c r="D1057" s="157"/>
      <c r="E1057" s="158"/>
      <c r="F1057" s="159"/>
      <c r="G1057" s="136" t="str">
        <f>DECOMPTE[[#This Row],[controle_1]]</f>
        <v>-</v>
      </c>
      <c r="H10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7" s="134">
        <f>IF(DECOMPTE[[#This Row],[controle_1]]="-",DECOMPTE[[#This Row],[Nb jours facturés au patient]]*Part_patient,0)</f>
        <v>0</v>
      </c>
      <c r="J10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7" s="119">
        <f>Décompte!$D$8</f>
        <v>43466</v>
      </c>
      <c r="L1057" s="16">
        <f>Décompte!$B$12</f>
        <v>0</v>
      </c>
      <c r="M1057" s="16">
        <f>Décompte!$B$18</f>
        <v>0</v>
      </c>
      <c r="N1057" s="15" t="str">
        <f>Décompte!$E$11</f>
        <v>INF</v>
      </c>
    </row>
    <row r="1058" spans="1:14" x14ac:dyDescent="0.2">
      <c r="A1058" s="152"/>
      <c r="B1058" s="153"/>
      <c r="C1058" s="157"/>
      <c r="D1058" s="157"/>
      <c r="E1058" s="158"/>
      <c r="F1058" s="159"/>
      <c r="G1058" s="136" t="str">
        <f>DECOMPTE[[#This Row],[controle_1]]</f>
        <v>-</v>
      </c>
      <c r="H10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8" s="134">
        <f>IF(DECOMPTE[[#This Row],[controle_1]]="-",DECOMPTE[[#This Row],[Nb jours facturés au patient]]*Part_patient,0)</f>
        <v>0</v>
      </c>
      <c r="J10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8" s="119">
        <f>Décompte!$D$8</f>
        <v>43466</v>
      </c>
      <c r="L1058" s="16">
        <f>Décompte!$B$12</f>
        <v>0</v>
      </c>
      <c r="M1058" s="16">
        <f>Décompte!$B$18</f>
        <v>0</v>
      </c>
      <c r="N1058" s="15" t="str">
        <f>Décompte!$E$11</f>
        <v>INF</v>
      </c>
    </row>
    <row r="1059" spans="1:14" x14ac:dyDescent="0.2">
      <c r="A1059" s="152"/>
      <c r="B1059" s="153"/>
      <c r="C1059" s="157"/>
      <c r="D1059" s="157"/>
      <c r="E1059" s="158"/>
      <c r="F1059" s="159"/>
      <c r="G1059" s="136" t="str">
        <f>DECOMPTE[[#This Row],[controle_1]]</f>
        <v>-</v>
      </c>
      <c r="H10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59" s="134">
        <f>IF(DECOMPTE[[#This Row],[controle_1]]="-",DECOMPTE[[#This Row],[Nb jours facturés au patient]]*Part_patient,0)</f>
        <v>0</v>
      </c>
      <c r="J10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59" s="119">
        <f>Décompte!$D$8</f>
        <v>43466</v>
      </c>
      <c r="L1059" s="16">
        <f>Décompte!$B$12</f>
        <v>0</v>
      </c>
      <c r="M1059" s="16">
        <f>Décompte!$B$18</f>
        <v>0</v>
      </c>
      <c r="N1059" s="15" t="str">
        <f>Décompte!$E$11</f>
        <v>INF</v>
      </c>
    </row>
    <row r="1060" spans="1:14" x14ac:dyDescent="0.2">
      <c r="A1060" s="152"/>
      <c r="B1060" s="153"/>
      <c r="C1060" s="157"/>
      <c r="D1060" s="157"/>
      <c r="E1060" s="158"/>
      <c r="F1060" s="159"/>
      <c r="G1060" s="136" t="str">
        <f>DECOMPTE[[#This Row],[controle_1]]</f>
        <v>-</v>
      </c>
      <c r="H10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0" s="134">
        <f>IF(DECOMPTE[[#This Row],[controle_1]]="-",DECOMPTE[[#This Row],[Nb jours facturés au patient]]*Part_patient,0)</f>
        <v>0</v>
      </c>
      <c r="J10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0" s="119">
        <f>Décompte!$D$8</f>
        <v>43466</v>
      </c>
      <c r="L1060" s="16">
        <f>Décompte!$B$12</f>
        <v>0</v>
      </c>
      <c r="M1060" s="16">
        <f>Décompte!$B$18</f>
        <v>0</v>
      </c>
      <c r="N1060" s="15" t="str">
        <f>Décompte!$E$11</f>
        <v>INF</v>
      </c>
    </row>
    <row r="1061" spans="1:14" x14ac:dyDescent="0.2">
      <c r="A1061" s="152"/>
      <c r="B1061" s="153"/>
      <c r="C1061" s="157"/>
      <c r="D1061" s="157"/>
      <c r="E1061" s="158"/>
      <c r="F1061" s="159"/>
      <c r="G1061" s="136" t="str">
        <f>DECOMPTE[[#This Row],[controle_1]]</f>
        <v>-</v>
      </c>
      <c r="H10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1" s="134">
        <f>IF(DECOMPTE[[#This Row],[controle_1]]="-",DECOMPTE[[#This Row],[Nb jours facturés au patient]]*Part_patient,0)</f>
        <v>0</v>
      </c>
      <c r="J10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1" s="119">
        <f>Décompte!$D$8</f>
        <v>43466</v>
      </c>
      <c r="L1061" s="16">
        <f>Décompte!$B$12</f>
        <v>0</v>
      </c>
      <c r="M1061" s="16">
        <f>Décompte!$B$18</f>
        <v>0</v>
      </c>
      <c r="N1061" s="15" t="str">
        <f>Décompte!$E$11</f>
        <v>INF</v>
      </c>
    </row>
    <row r="1062" spans="1:14" x14ac:dyDescent="0.2">
      <c r="A1062" s="152"/>
      <c r="B1062" s="153"/>
      <c r="C1062" s="157"/>
      <c r="D1062" s="157"/>
      <c r="E1062" s="158"/>
      <c r="F1062" s="159"/>
      <c r="G1062" s="136" t="str">
        <f>DECOMPTE[[#This Row],[controle_1]]</f>
        <v>-</v>
      </c>
      <c r="H10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2" s="134">
        <f>IF(DECOMPTE[[#This Row],[controle_1]]="-",DECOMPTE[[#This Row],[Nb jours facturés au patient]]*Part_patient,0)</f>
        <v>0</v>
      </c>
      <c r="J10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2" s="119">
        <f>Décompte!$D$8</f>
        <v>43466</v>
      </c>
      <c r="L1062" s="16">
        <f>Décompte!$B$12</f>
        <v>0</v>
      </c>
      <c r="M1062" s="16">
        <f>Décompte!$B$18</f>
        <v>0</v>
      </c>
      <c r="N1062" s="15" t="str">
        <f>Décompte!$E$11</f>
        <v>INF</v>
      </c>
    </row>
    <row r="1063" spans="1:14" x14ac:dyDescent="0.2">
      <c r="A1063" s="152"/>
      <c r="B1063" s="153"/>
      <c r="C1063" s="157"/>
      <c r="D1063" s="157"/>
      <c r="E1063" s="158"/>
      <c r="F1063" s="159"/>
      <c r="G1063" s="136" t="str">
        <f>DECOMPTE[[#This Row],[controle_1]]</f>
        <v>-</v>
      </c>
      <c r="H10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3" s="134">
        <f>IF(DECOMPTE[[#This Row],[controle_1]]="-",DECOMPTE[[#This Row],[Nb jours facturés au patient]]*Part_patient,0)</f>
        <v>0</v>
      </c>
      <c r="J10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3" s="119">
        <f>Décompte!$D$8</f>
        <v>43466</v>
      </c>
      <c r="L1063" s="16">
        <f>Décompte!$B$12</f>
        <v>0</v>
      </c>
      <c r="M1063" s="16">
        <f>Décompte!$B$18</f>
        <v>0</v>
      </c>
      <c r="N1063" s="15" t="str">
        <f>Décompte!$E$11</f>
        <v>INF</v>
      </c>
    </row>
    <row r="1064" spans="1:14" x14ac:dyDescent="0.2">
      <c r="A1064" s="152"/>
      <c r="B1064" s="153"/>
      <c r="C1064" s="157"/>
      <c r="D1064" s="157"/>
      <c r="E1064" s="158"/>
      <c r="F1064" s="159"/>
      <c r="G1064" s="136" t="str">
        <f>DECOMPTE[[#This Row],[controle_1]]</f>
        <v>-</v>
      </c>
      <c r="H10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4" s="134">
        <f>IF(DECOMPTE[[#This Row],[controle_1]]="-",DECOMPTE[[#This Row],[Nb jours facturés au patient]]*Part_patient,0)</f>
        <v>0</v>
      </c>
      <c r="J10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4" s="119">
        <f>Décompte!$D$8</f>
        <v>43466</v>
      </c>
      <c r="L1064" s="16">
        <f>Décompte!$B$12</f>
        <v>0</v>
      </c>
      <c r="M1064" s="16">
        <f>Décompte!$B$18</f>
        <v>0</v>
      </c>
      <c r="N1064" s="15" t="str">
        <f>Décompte!$E$11</f>
        <v>INF</v>
      </c>
    </row>
    <row r="1065" spans="1:14" x14ac:dyDescent="0.2">
      <c r="A1065" s="152"/>
      <c r="B1065" s="153"/>
      <c r="C1065" s="157"/>
      <c r="D1065" s="157"/>
      <c r="E1065" s="158"/>
      <c r="F1065" s="159"/>
      <c r="G1065" s="136" t="str">
        <f>DECOMPTE[[#This Row],[controle_1]]</f>
        <v>-</v>
      </c>
      <c r="H10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5" s="134">
        <f>IF(DECOMPTE[[#This Row],[controle_1]]="-",DECOMPTE[[#This Row],[Nb jours facturés au patient]]*Part_patient,0)</f>
        <v>0</v>
      </c>
      <c r="J10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5" s="119">
        <f>Décompte!$D$8</f>
        <v>43466</v>
      </c>
      <c r="L1065" s="16">
        <f>Décompte!$B$12</f>
        <v>0</v>
      </c>
      <c r="M1065" s="16">
        <f>Décompte!$B$18</f>
        <v>0</v>
      </c>
      <c r="N1065" s="15" t="str">
        <f>Décompte!$E$11</f>
        <v>INF</v>
      </c>
    </row>
    <row r="1066" spans="1:14" x14ac:dyDescent="0.2">
      <c r="A1066" s="152"/>
      <c r="B1066" s="153"/>
      <c r="C1066" s="157"/>
      <c r="D1066" s="157"/>
      <c r="E1066" s="158"/>
      <c r="F1066" s="159"/>
      <c r="G1066" s="136" t="str">
        <f>DECOMPTE[[#This Row],[controle_1]]</f>
        <v>-</v>
      </c>
      <c r="H10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6" s="134">
        <f>IF(DECOMPTE[[#This Row],[controle_1]]="-",DECOMPTE[[#This Row],[Nb jours facturés au patient]]*Part_patient,0)</f>
        <v>0</v>
      </c>
      <c r="J10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6" s="119">
        <f>Décompte!$D$8</f>
        <v>43466</v>
      </c>
      <c r="L1066" s="16">
        <f>Décompte!$B$12</f>
        <v>0</v>
      </c>
      <c r="M1066" s="16">
        <f>Décompte!$B$18</f>
        <v>0</v>
      </c>
      <c r="N1066" s="15" t="str">
        <f>Décompte!$E$11</f>
        <v>INF</v>
      </c>
    </row>
    <row r="1067" spans="1:14" x14ac:dyDescent="0.2">
      <c r="A1067" s="152"/>
      <c r="B1067" s="153"/>
      <c r="C1067" s="157"/>
      <c r="D1067" s="157"/>
      <c r="E1067" s="158"/>
      <c r="F1067" s="159"/>
      <c r="G1067" s="136" t="str">
        <f>DECOMPTE[[#This Row],[controle_1]]</f>
        <v>-</v>
      </c>
      <c r="H10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7" s="134">
        <f>IF(DECOMPTE[[#This Row],[controle_1]]="-",DECOMPTE[[#This Row],[Nb jours facturés au patient]]*Part_patient,0)</f>
        <v>0</v>
      </c>
      <c r="J10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7" s="119">
        <f>Décompte!$D$8</f>
        <v>43466</v>
      </c>
      <c r="L1067" s="16">
        <f>Décompte!$B$12</f>
        <v>0</v>
      </c>
      <c r="M1067" s="16">
        <f>Décompte!$B$18</f>
        <v>0</v>
      </c>
      <c r="N1067" s="15" t="str">
        <f>Décompte!$E$11</f>
        <v>INF</v>
      </c>
    </row>
    <row r="1068" spans="1:14" x14ac:dyDescent="0.2">
      <c r="A1068" s="152"/>
      <c r="B1068" s="153"/>
      <c r="C1068" s="157"/>
      <c r="D1068" s="157"/>
      <c r="E1068" s="158"/>
      <c r="F1068" s="159"/>
      <c r="G1068" s="136" t="str">
        <f>DECOMPTE[[#This Row],[controle_1]]</f>
        <v>-</v>
      </c>
      <c r="H10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8" s="134">
        <f>IF(DECOMPTE[[#This Row],[controle_1]]="-",DECOMPTE[[#This Row],[Nb jours facturés au patient]]*Part_patient,0)</f>
        <v>0</v>
      </c>
      <c r="J10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8" s="119">
        <f>Décompte!$D$8</f>
        <v>43466</v>
      </c>
      <c r="L1068" s="16">
        <f>Décompte!$B$12</f>
        <v>0</v>
      </c>
      <c r="M1068" s="16">
        <f>Décompte!$B$18</f>
        <v>0</v>
      </c>
      <c r="N1068" s="15" t="str">
        <f>Décompte!$E$11</f>
        <v>INF</v>
      </c>
    </row>
    <row r="1069" spans="1:14" x14ac:dyDescent="0.2">
      <c r="A1069" s="152"/>
      <c r="B1069" s="153"/>
      <c r="C1069" s="157"/>
      <c r="D1069" s="157"/>
      <c r="E1069" s="158"/>
      <c r="F1069" s="159"/>
      <c r="G1069" s="136" t="str">
        <f>DECOMPTE[[#This Row],[controle_1]]</f>
        <v>-</v>
      </c>
      <c r="H10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69" s="134">
        <f>IF(DECOMPTE[[#This Row],[controle_1]]="-",DECOMPTE[[#This Row],[Nb jours facturés au patient]]*Part_patient,0)</f>
        <v>0</v>
      </c>
      <c r="J10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69" s="119">
        <f>Décompte!$D$8</f>
        <v>43466</v>
      </c>
      <c r="L1069" s="16">
        <f>Décompte!$B$12</f>
        <v>0</v>
      </c>
      <c r="M1069" s="16">
        <f>Décompte!$B$18</f>
        <v>0</v>
      </c>
      <c r="N1069" s="15" t="str">
        <f>Décompte!$E$11</f>
        <v>INF</v>
      </c>
    </row>
    <row r="1070" spans="1:14" x14ac:dyDescent="0.2">
      <c r="A1070" s="152"/>
      <c r="B1070" s="153"/>
      <c r="C1070" s="157"/>
      <c r="D1070" s="157"/>
      <c r="E1070" s="158"/>
      <c r="F1070" s="159"/>
      <c r="G1070" s="136" t="str">
        <f>DECOMPTE[[#This Row],[controle_1]]</f>
        <v>-</v>
      </c>
      <c r="H10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0" s="134">
        <f>IF(DECOMPTE[[#This Row],[controle_1]]="-",DECOMPTE[[#This Row],[Nb jours facturés au patient]]*Part_patient,0)</f>
        <v>0</v>
      </c>
      <c r="J10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0" s="119">
        <f>Décompte!$D$8</f>
        <v>43466</v>
      </c>
      <c r="L1070" s="16">
        <f>Décompte!$B$12</f>
        <v>0</v>
      </c>
      <c r="M1070" s="16">
        <f>Décompte!$B$18</f>
        <v>0</v>
      </c>
      <c r="N1070" s="15" t="str">
        <f>Décompte!$E$11</f>
        <v>INF</v>
      </c>
    </row>
    <row r="1071" spans="1:14" x14ac:dyDescent="0.2">
      <c r="A1071" s="152"/>
      <c r="B1071" s="153"/>
      <c r="C1071" s="157"/>
      <c r="D1071" s="157"/>
      <c r="E1071" s="158"/>
      <c r="F1071" s="159"/>
      <c r="G1071" s="136" t="str">
        <f>DECOMPTE[[#This Row],[controle_1]]</f>
        <v>-</v>
      </c>
      <c r="H10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1" s="134">
        <f>IF(DECOMPTE[[#This Row],[controle_1]]="-",DECOMPTE[[#This Row],[Nb jours facturés au patient]]*Part_patient,0)</f>
        <v>0</v>
      </c>
      <c r="J10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1" s="119">
        <f>Décompte!$D$8</f>
        <v>43466</v>
      </c>
      <c r="L1071" s="16">
        <f>Décompte!$B$12</f>
        <v>0</v>
      </c>
      <c r="M1071" s="16">
        <f>Décompte!$B$18</f>
        <v>0</v>
      </c>
      <c r="N1071" s="15" t="str">
        <f>Décompte!$E$11</f>
        <v>INF</v>
      </c>
    </row>
    <row r="1072" spans="1:14" x14ac:dyDescent="0.2">
      <c r="A1072" s="152"/>
      <c r="B1072" s="153"/>
      <c r="C1072" s="157"/>
      <c r="D1072" s="157"/>
      <c r="E1072" s="158"/>
      <c r="F1072" s="159"/>
      <c r="G1072" s="136" t="str">
        <f>DECOMPTE[[#This Row],[controle_1]]</f>
        <v>-</v>
      </c>
      <c r="H10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2" s="134">
        <f>IF(DECOMPTE[[#This Row],[controle_1]]="-",DECOMPTE[[#This Row],[Nb jours facturés au patient]]*Part_patient,0)</f>
        <v>0</v>
      </c>
      <c r="J10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2" s="119">
        <f>Décompte!$D$8</f>
        <v>43466</v>
      </c>
      <c r="L1072" s="16">
        <f>Décompte!$B$12</f>
        <v>0</v>
      </c>
      <c r="M1072" s="16">
        <f>Décompte!$B$18</f>
        <v>0</v>
      </c>
      <c r="N1072" s="15" t="str">
        <f>Décompte!$E$11</f>
        <v>INF</v>
      </c>
    </row>
    <row r="1073" spans="1:14" x14ac:dyDescent="0.2">
      <c r="A1073" s="152"/>
      <c r="B1073" s="153"/>
      <c r="C1073" s="157"/>
      <c r="D1073" s="157"/>
      <c r="E1073" s="158"/>
      <c r="F1073" s="159"/>
      <c r="G1073" s="136" t="str">
        <f>DECOMPTE[[#This Row],[controle_1]]</f>
        <v>-</v>
      </c>
      <c r="H10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3" s="134">
        <f>IF(DECOMPTE[[#This Row],[controle_1]]="-",DECOMPTE[[#This Row],[Nb jours facturés au patient]]*Part_patient,0)</f>
        <v>0</v>
      </c>
      <c r="J10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3" s="119">
        <f>Décompte!$D$8</f>
        <v>43466</v>
      </c>
      <c r="L1073" s="16">
        <f>Décompte!$B$12</f>
        <v>0</v>
      </c>
      <c r="M1073" s="16">
        <f>Décompte!$B$18</f>
        <v>0</v>
      </c>
      <c r="N1073" s="15" t="str">
        <f>Décompte!$E$11</f>
        <v>INF</v>
      </c>
    </row>
    <row r="1074" spans="1:14" x14ac:dyDescent="0.2">
      <c r="A1074" s="152"/>
      <c r="B1074" s="153"/>
      <c r="C1074" s="157"/>
      <c r="D1074" s="157"/>
      <c r="E1074" s="158"/>
      <c r="F1074" s="159"/>
      <c r="G1074" s="136" t="str">
        <f>DECOMPTE[[#This Row],[controle_1]]</f>
        <v>-</v>
      </c>
      <c r="H10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4" s="134">
        <f>IF(DECOMPTE[[#This Row],[controle_1]]="-",DECOMPTE[[#This Row],[Nb jours facturés au patient]]*Part_patient,0)</f>
        <v>0</v>
      </c>
      <c r="J10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4" s="119">
        <f>Décompte!$D$8</f>
        <v>43466</v>
      </c>
      <c r="L1074" s="16">
        <f>Décompte!$B$12</f>
        <v>0</v>
      </c>
      <c r="M1074" s="16">
        <f>Décompte!$B$18</f>
        <v>0</v>
      </c>
      <c r="N1074" s="15" t="str">
        <f>Décompte!$E$11</f>
        <v>INF</v>
      </c>
    </row>
    <row r="1075" spans="1:14" x14ac:dyDescent="0.2">
      <c r="A1075" s="152"/>
      <c r="B1075" s="153"/>
      <c r="C1075" s="157"/>
      <c r="D1075" s="157"/>
      <c r="E1075" s="158"/>
      <c r="F1075" s="159"/>
      <c r="G1075" s="136" t="str">
        <f>DECOMPTE[[#This Row],[controle_1]]</f>
        <v>-</v>
      </c>
      <c r="H10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5" s="134">
        <f>IF(DECOMPTE[[#This Row],[controle_1]]="-",DECOMPTE[[#This Row],[Nb jours facturés au patient]]*Part_patient,0)</f>
        <v>0</v>
      </c>
      <c r="J10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5" s="119">
        <f>Décompte!$D$8</f>
        <v>43466</v>
      </c>
      <c r="L1075" s="16">
        <f>Décompte!$B$12</f>
        <v>0</v>
      </c>
      <c r="M1075" s="16">
        <f>Décompte!$B$18</f>
        <v>0</v>
      </c>
      <c r="N1075" s="15" t="str">
        <f>Décompte!$E$11</f>
        <v>INF</v>
      </c>
    </row>
    <row r="1076" spans="1:14" x14ac:dyDescent="0.2">
      <c r="A1076" s="152"/>
      <c r="B1076" s="153"/>
      <c r="C1076" s="157"/>
      <c r="D1076" s="157"/>
      <c r="E1076" s="158"/>
      <c r="F1076" s="159"/>
      <c r="G1076" s="136" t="str">
        <f>DECOMPTE[[#This Row],[controle_1]]</f>
        <v>-</v>
      </c>
      <c r="H10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6" s="134">
        <f>IF(DECOMPTE[[#This Row],[controle_1]]="-",DECOMPTE[[#This Row],[Nb jours facturés au patient]]*Part_patient,0)</f>
        <v>0</v>
      </c>
      <c r="J10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6" s="119">
        <f>Décompte!$D$8</f>
        <v>43466</v>
      </c>
      <c r="L1076" s="16">
        <f>Décompte!$B$12</f>
        <v>0</v>
      </c>
      <c r="M1076" s="16">
        <f>Décompte!$B$18</f>
        <v>0</v>
      </c>
      <c r="N1076" s="15" t="str">
        <f>Décompte!$E$11</f>
        <v>INF</v>
      </c>
    </row>
    <row r="1077" spans="1:14" x14ac:dyDescent="0.2">
      <c r="A1077" s="152"/>
      <c r="B1077" s="153"/>
      <c r="C1077" s="157"/>
      <c r="D1077" s="157"/>
      <c r="E1077" s="158"/>
      <c r="F1077" s="159"/>
      <c r="G1077" s="136" t="str">
        <f>DECOMPTE[[#This Row],[controle_1]]</f>
        <v>-</v>
      </c>
      <c r="H10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7" s="134">
        <f>IF(DECOMPTE[[#This Row],[controle_1]]="-",DECOMPTE[[#This Row],[Nb jours facturés au patient]]*Part_patient,0)</f>
        <v>0</v>
      </c>
      <c r="J10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7" s="119">
        <f>Décompte!$D$8</f>
        <v>43466</v>
      </c>
      <c r="L1077" s="16">
        <f>Décompte!$B$12</f>
        <v>0</v>
      </c>
      <c r="M1077" s="16">
        <f>Décompte!$B$18</f>
        <v>0</v>
      </c>
      <c r="N1077" s="15" t="str">
        <f>Décompte!$E$11</f>
        <v>INF</v>
      </c>
    </row>
    <row r="1078" spans="1:14" x14ac:dyDescent="0.2">
      <c r="A1078" s="152"/>
      <c r="B1078" s="153"/>
      <c r="C1078" s="157"/>
      <c r="D1078" s="157"/>
      <c r="E1078" s="158"/>
      <c r="F1078" s="159"/>
      <c r="G1078" s="136" t="str">
        <f>DECOMPTE[[#This Row],[controle_1]]</f>
        <v>-</v>
      </c>
      <c r="H10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8" s="134">
        <f>IF(DECOMPTE[[#This Row],[controle_1]]="-",DECOMPTE[[#This Row],[Nb jours facturés au patient]]*Part_patient,0)</f>
        <v>0</v>
      </c>
      <c r="J10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8" s="119">
        <f>Décompte!$D$8</f>
        <v>43466</v>
      </c>
      <c r="L1078" s="16">
        <f>Décompte!$B$12</f>
        <v>0</v>
      </c>
      <c r="M1078" s="16">
        <f>Décompte!$B$18</f>
        <v>0</v>
      </c>
      <c r="N1078" s="15" t="str">
        <f>Décompte!$E$11</f>
        <v>INF</v>
      </c>
    </row>
    <row r="1079" spans="1:14" x14ac:dyDescent="0.2">
      <c r="A1079" s="152"/>
      <c r="B1079" s="153"/>
      <c r="C1079" s="157"/>
      <c r="D1079" s="157"/>
      <c r="E1079" s="158"/>
      <c r="F1079" s="159"/>
      <c r="G1079" s="136" t="str">
        <f>DECOMPTE[[#This Row],[controle_1]]</f>
        <v>-</v>
      </c>
      <c r="H10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79" s="134">
        <f>IF(DECOMPTE[[#This Row],[controle_1]]="-",DECOMPTE[[#This Row],[Nb jours facturés au patient]]*Part_patient,0)</f>
        <v>0</v>
      </c>
      <c r="J10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79" s="119">
        <f>Décompte!$D$8</f>
        <v>43466</v>
      </c>
      <c r="L1079" s="16">
        <f>Décompte!$B$12</f>
        <v>0</v>
      </c>
      <c r="M1079" s="16">
        <f>Décompte!$B$18</f>
        <v>0</v>
      </c>
      <c r="N1079" s="15" t="str">
        <f>Décompte!$E$11</f>
        <v>INF</v>
      </c>
    </row>
    <row r="1080" spans="1:14" x14ac:dyDescent="0.2">
      <c r="A1080" s="152"/>
      <c r="B1080" s="153"/>
      <c r="C1080" s="157"/>
      <c r="D1080" s="157"/>
      <c r="E1080" s="158"/>
      <c r="F1080" s="159"/>
      <c r="G1080" s="136" t="str">
        <f>DECOMPTE[[#This Row],[controle_1]]</f>
        <v>-</v>
      </c>
      <c r="H10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0" s="134">
        <f>IF(DECOMPTE[[#This Row],[controle_1]]="-",DECOMPTE[[#This Row],[Nb jours facturés au patient]]*Part_patient,0)</f>
        <v>0</v>
      </c>
      <c r="J10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0" s="119">
        <f>Décompte!$D$8</f>
        <v>43466</v>
      </c>
      <c r="L1080" s="16">
        <f>Décompte!$B$12</f>
        <v>0</v>
      </c>
      <c r="M1080" s="16">
        <f>Décompte!$B$18</f>
        <v>0</v>
      </c>
      <c r="N1080" s="15" t="str">
        <f>Décompte!$E$11</f>
        <v>INF</v>
      </c>
    </row>
    <row r="1081" spans="1:14" x14ac:dyDescent="0.2">
      <c r="A1081" s="152"/>
      <c r="B1081" s="153"/>
      <c r="C1081" s="157"/>
      <c r="D1081" s="157"/>
      <c r="E1081" s="158"/>
      <c r="F1081" s="159"/>
      <c r="G1081" s="136" t="str">
        <f>DECOMPTE[[#This Row],[controle_1]]</f>
        <v>-</v>
      </c>
      <c r="H10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1" s="134">
        <f>IF(DECOMPTE[[#This Row],[controle_1]]="-",DECOMPTE[[#This Row],[Nb jours facturés au patient]]*Part_patient,0)</f>
        <v>0</v>
      </c>
      <c r="J10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1" s="119">
        <f>Décompte!$D$8</f>
        <v>43466</v>
      </c>
      <c r="L1081" s="16">
        <f>Décompte!$B$12</f>
        <v>0</v>
      </c>
      <c r="M1081" s="16">
        <f>Décompte!$B$18</f>
        <v>0</v>
      </c>
      <c r="N1081" s="15" t="str">
        <f>Décompte!$E$11</f>
        <v>INF</v>
      </c>
    </row>
    <row r="1082" spans="1:14" x14ac:dyDescent="0.2">
      <c r="A1082" s="152"/>
      <c r="B1082" s="153"/>
      <c r="C1082" s="157"/>
      <c r="D1082" s="157"/>
      <c r="E1082" s="158"/>
      <c r="F1082" s="159"/>
      <c r="G1082" s="136" t="str">
        <f>DECOMPTE[[#This Row],[controle_1]]</f>
        <v>-</v>
      </c>
      <c r="H10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2" s="134">
        <f>IF(DECOMPTE[[#This Row],[controle_1]]="-",DECOMPTE[[#This Row],[Nb jours facturés au patient]]*Part_patient,0)</f>
        <v>0</v>
      </c>
      <c r="J10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2" s="119">
        <f>Décompte!$D$8</f>
        <v>43466</v>
      </c>
      <c r="L1082" s="16">
        <f>Décompte!$B$12</f>
        <v>0</v>
      </c>
      <c r="M1082" s="16">
        <f>Décompte!$B$18</f>
        <v>0</v>
      </c>
      <c r="N1082" s="15" t="str">
        <f>Décompte!$E$11</f>
        <v>INF</v>
      </c>
    </row>
    <row r="1083" spans="1:14" x14ac:dyDescent="0.2">
      <c r="A1083" s="152"/>
      <c r="B1083" s="153"/>
      <c r="C1083" s="157"/>
      <c r="D1083" s="157"/>
      <c r="E1083" s="158"/>
      <c r="F1083" s="159"/>
      <c r="G1083" s="136" t="str">
        <f>DECOMPTE[[#This Row],[controle_1]]</f>
        <v>-</v>
      </c>
      <c r="H10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3" s="134">
        <f>IF(DECOMPTE[[#This Row],[controle_1]]="-",DECOMPTE[[#This Row],[Nb jours facturés au patient]]*Part_patient,0)</f>
        <v>0</v>
      </c>
      <c r="J10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3" s="119">
        <f>Décompte!$D$8</f>
        <v>43466</v>
      </c>
      <c r="L1083" s="16">
        <f>Décompte!$B$12</f>
        <v>0</v>
      </c>
      <c r="M1083" s="16">
        <f>Décompte!$B$18</f>
        <v>0</v>
      </c>
      <c r="N1083" s="15" t="str">
        <f>Décompte!$E$11</f>
        <v>INF</v>
      </c>
    </row>
    <row r="1084" spans="1:14" x14ac:dyDescent="0.2">
      <c r="A1084" s="152"/>
      <c r="B1084" s="153"/>
      <c r="C1084" s="157"/>
      <c r="D1084" s="157"/>
      <c r="E1084" s="158"/>
      <c r="F1084" s="159"/>
      <c r="G1084" s="136" t="str">
        <f>DECOMPTE[[#This Row],[controle_1]]</f>
        <v>-</v>
      </c>
      <c r="H10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4" s="134">
        <f>IF(DECOMPTE[[#This Row],[controle_1]]="-",DECOMPTE[[#This Row],[Nb jours facturés au patient]]*Part_patient,0)</f>
        <v>0</v>
      </c>
      <c r="J10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4" s="119">
        <f>Décompte!$D$8</f>
        <v>43466</v>
      </c>
      <c r="L1084" s="16">
        <f>Décompte!$B$12</f>
        <v>0</v>
      </c>
      <c r="M1084" s="16">
        <f>Décompte!$B$18</f>
        <v>0</v>
      </c>
      <c r="N1084" s="15" t="str">
        <f>Décompte!$E$11</f>
        <v>INF</v>
      </c>
    </row>
    <row r="1085" spans="1:14" x14ac:dyDescent="0.2">
      <c r="A1085" s="152"/>
      <c r="B1085" s="153"/>
      <c r="C1085" s="157"/>
      <c r="D1085" s="157"/>
      <c r="E1085" s="158"/>
      <c r="F1085" s="159"/>
      <c r="G1085" s="136" t="str">
        <f>DECOMPTE[[#This Row],[controle_1]]</f>
        <v>-</v>
      </c>
      <c r="H10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5" s="134">
        <f>IF(DECOMPTE[[#This Row],[controle_1]]="-",DECOMPTE[[#This Row],[Nb jours facturés au patient]]*Part_patient,0)</f>
        <v>0</v>
      </c>
      <c r="J10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5" s="119">
        <f>Décompte!$D$8</f>
        <v>43466</v>
      </c>
      <c r="L1085" s="16">
        <f>Décompte!$B$12</f>
        <v>0</v>
      </c>
      <c r="M1085" s="16">
        <f>Décompte!$B$18</f>
        <v>0</v>
      </c>
      <c r="N1085" s="15" t="str">
        <f>Décompte!$E$11</f>
        <v>INF</v>
      </c>
    </row>
    <row r="1086" spans="1:14" x14ac:dyDescent="0.2">
      <c r="A1086" s="152"/>
      <c r="B1086" s="153"/>
      <c r="C1086" s="157"/>
      <c r="D1086" s="157"/>
      <c r="E1086" s="158"/>
      <c r="F1086" s="159"/>
      <c r="G1086" s="136" t="str">
        <f>DECOMPTE[[#This Row],[controle_1]]</f>
        <v>-</v>
      </c>
      <c r="H10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6" s="134">
        <f>IF(DECOMPTE[[#This Row],[controle_1]]="-",DECOMPTE[[#This Row],[Nb jours facturés au patient]]*Part_patient,0)</f>
        <v>0</v>
      </c>
      <c r="J10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6" s="119">
        <f>Décompte!$D$8</f>
        <v>43466</v>
      </c>
      <c r="L1086" s="16">
        <f>Décompte!$B$12</f>
        <v>0</v>
      </c>
      <c r="M1086" s="16">
        <f>Décompte!$B$18</f>
        <v>0</v>
      </c>
      <c r="N1086" s="15" t="str">
        <f>Décompte!$E$11</f>
        <v>INF</v>
      </c>
    </row>
    <row r="1087" spans="1:14" x14ac:dyDescent="0.2">
      <c r="A1087" s="152"/>
      <c r="B1087" s="153"/>
      <c r="C1087" s="157"/>
      <c r="D1087" s="157"/>
      <c r="E1087" s="158"/>
      <c r="F1087" s="159"/>
      <c r="G1087" s="136" t="str">
        <f>DECOMPTE[[#This Row],[controle_1]]</f>
        <v>-</v>
      </c>
      <c r="H10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7" s="134">
        <f>IF(DECOMPTE[[#This Row],[controle_1]]="-",DECOMPTE[[#This Row],[Nb jours facturés au patient]]*Part_patient,0)</f>
        <v>0</v>
      </c>
      <c r="J10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7" s="119">
        <f>Décompte!$D$8</f>
        <v>43466</v>
      </c>
      <c r="L1087" s="16">
        <f>Décompte!$B$12</f>
        <v>0</v>
      </c>
      <c r="M1087" s="16">
        <f>Décompte!$B$18</f>
        <v>0</v>
      </c>
      <c r="N1087" s="15" t="str">
        <f>Décompte!$E$11</f>
        <v>INF</v>
      </c>
    </row>
    <row r="1088" spans="1:14" x14ac:dyDescent="0.2">
      <c r="A1088" s="152"/>
      <c r="B1088" s="153"/>
      <c r="C1088" s="157"/>
      <c r="D1088" s="157"/>
      <c r="E1088" s="158"/>
      <c r="F1088" s="159"/>
      <c r="G1088" s="136" t="str">
        <f>DECOMPTE[[#This Row],[controle_1]]</f>
        <v>-</v>
      </c>
      <c r="H10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8" s="134">
        <f>IF(DECOMPTE[[#This Row],[controle_1]]="-",DECOMPTE[[#This Row],[Nb jours facturés au patient]]*Part_patient,0)</f>
        <v>0</v>
      </c>
      <c r="J10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8" s="119">
        <f>Décompte!$D$8</f>
        <v>43466</v>
      </c>
      <c r="L1088" s="16">
        <f>Décompte!$B$12</f>
        <v>0</v>
      </c>
      <c r="M1088" s="16">
        <f>Décompte!$B$18</f>
        <v>0</v>
      </c>
      <c r="N1088" s="15" t="str">
        <f>Décompte!$E$11</f>
        <v>INF</v>
      </c>
    </row>
    <row r="1089" spans="1:14" x14ac:dyDescent="0.2">
      <c r="A1089" s="152"/>
      <c r="B1089" s="153"/>
      <c r="C1089" s="157"/>
      <c r="D1089" s="157"/>
      <c r="E1089" s="158"/>
      <c r="F1089" s="159"/>
      <c r="G1089" s="136" t="str">
        <f>DECOMPTE[[#This Row],[controle_1]]</f>
        <v>-</v>
      </c>
      <c r="H10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89" s="134">
        <f>IF(DECOMPTE[[#This Row],[controle_1]]="-",DECOMPTE[[#This Row],[Nb jours facturés au patient]]*Part_patient,0)</f>
        <v>0</v>
      </c>
      <c r="J10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89" s="119">
        <f>Décompte!$D$8</f>
        <v>43466</v>
      </c>
      <c r="L1089" s="16">
        <f>Décompte!$B$12</f>
        <v>0</v>
      </c>
      <c r="M1089" s="16">
        <f>Décompte!$B$18</f>
        <v>0</v>
      </c>
      <c r="N1089" s="15" t="str">
        <f>Décompte!$E$11</f>
        <v>INF</v>
      </c>
    </row>
    <row r="1090" spans="1:14" x14ac:dyDescent="0.2">
      <c r="A1090" s="152"/>
      <c r="B1090" s="153"/>
      <c r="C1090" s="157"/>
      <c r="D1090" s="157"/>
      <c r="E1090" s="158"/>
      <c r="F1090" s="159"/>
      <c r="G1090" s="136" t="str">
        <f>DECOMPTE[[#This Row],[controle_1]]</f>
        <v>-</v>
      </c>
      <c r="H10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0" s="134">
        <f>IF(DECOMPTE[[#This Row],[controle_1]]="-",DECOMPTE[[#This Row],[Nb jours facturés au patient]]*Part_patient,0)</f>
        <v>0</v>
      </c>
      <c r="J10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0" s="119">
        <f>Décompte!$D$8</f>
        <v>43466</v>
      </c>
      <c r="L1090" s="16">
        <f>Décompte!$B$12</f>
        <v>0</v>
      </c>
      <c r="M1090" s="16">
        <f>Décompte!$B$18</f>
        <v>0</v>
      </c>
      <c r="N1090" s="15" t="str">
        <f>Décompte!$E$11</f>
        <v>INF</v>
      </c>
    </row>
    <row r="1091" spans="1:14" x14ac:dyDescent="0.2">
      <c r="A1091" s="152"/>
      <c r="B1091" s="153"/>
      <c r="C1091" s="157"/>
      <c r="D1091" s="157"/>
      <c r="E1091" s="158"/>
      <c r="F1091" s="159"/>
      <c r="G1091" s="136" t="str">
        <f>DECOMPTE[[#This Row],[controle_1]]</f>
        <v>-</v>
      </c>
      <c r="H10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1" s="134">
        <f>IF(DECOMPTE[[#This Row],[controle_1]]="-",DECOMPTE[[#This Row],[Nb jours facturés au patient]]*Part_patient,0)</f>
        <v>0</v>
      </c>
      <c r="J10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1" s="119">
        <f>Décompte!$D$8</f>
        <v>43466</v>
      </c>
      <c r="L1091" s="16">
        <f>Décompte!$B$12</f>
        <v>0</v>
      </c>
      <c r="M1091" s="16">
        <f>Décompte!$B$18</f>
        <v>0</v>
      </c>
      <c r="N1091" s="15" t="str">
        <f>Décompte!$E$11</f>
        <v>INF</v>
      </c>
    </row>
    <row r="1092" spans="1:14" x14ac:dyDescent="0.2">
      <c r="A1092" s="152"/>
      <c r="B1092" s="153"/>
      <c r="C1092" s="157"/>
      <c r="D1092" s="157"/>
      <c r="E1092" s="158"/>
      <c r="F1092" s="159"/>
      <c r="G1092" s="136" t="str">
        <f>DECOMPTE[[#This Row],[controle_1]]</f>
        <v>-</v>
      </c>
      <c r="H10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2" s="134">
        <f>IF(DECOMPTE[[#This Row],[controle_1]]="-",DECOMPTE[[#This Row],[Nb jours facturés au patient]]*Part_patient,0)</f>
        <v>0</v>
      </c>
      <c r="J10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2" s="119">
        <f>Décompte!$D$8</f>
        <v>43466</v>
      </c>
      <c r="L1092" s="16">
        <f>Décompte!$B$12</f>
        <v>0</v>
      </c>
      <c r="M1092" s="16">
        <f>Décompte!$B$18</f>
        <v>0</v>
      </c>
      <c r="N1092" s="15" t="str">
        <f>Décompte!$E$11</f>
        <v>INF</v>
      </c>
    </row>
    <row r="1093" spans="1:14" x14ac:dyDescent="0.2">
      <c r="A1093" s="152"/>
      <c r="B1093" s="153"/>
      <c r="C1093" s="157"/>
      <c r="D1093" s="157"/>
      <c r="E1093" s="158"/>
      <c r="F1093" s="159"/>
      <c r="G1093" s="136" t="str">
        <f>DECOMPTE[[#This Row],[controle_1]]</f>
        <v>-</v>
      </c>
      <c r="H10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3" s="134">
        <f>IF(DECOMPTE[[#This Row],[controle_1]]="-",DECOMPTE[[#This Row],[Nb jours facturés au patient]]*Part_patient,0)</f>
        <v>0</v>
      </c>
      <c r="J10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3" s="119">
        <f>Décompte!$D$8</f>
        <v>43466</v>
      </c>
      <c r="L1093" s="16">
        <f>Décompte!$B$12</f>
        <v>0</v>
      </c>
      <c r="M1093" s="16">
        <f>Décompte!$B$18</f>
        <v>0</v>
      </c>
      <c r="N1093" s="15" t="str">
        <f>Décompte!$E$11</f>
        <v>INF</v>
      </c>
    </row>
    <row r="1094" spans="1:14" x14ac:dyDescent="0.2">
      <c r="A1094" s="152"/>
      <c r="B1094" s="153"/>
      <c r="C1094" s="157"/>
      <c r="D1094" s="157"/>
      <c r="E1094" s="158"/>
      <c r="F1094" s="159"/>
      <c r="G1094" s="136" t="str">
        <f>DECOMPTE[[#This Row],[controle_1]]</f>
        <v>-</v>
      </c>
      <c r="H10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4" s="134">
        <f>IF(DECOMPTE[[#This Row],[controle_1]]="-",DECOMPTE[[#This Row],[Nb jours facturés au patient]]*Part_patient,0)</f>
        <v>0</v>
      </c>
      <c r="J10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4" s="119">
        <f>Décompte!$D$8</f>
        <v>43466</v>
      </c>
      <c r="L1094" s="16">
        <f>Décompte!$B$12</f>
        <v>0</v>
      </c>
      <c r="M1094" s="16">
        <f>Décompte!$B$18</f>
        <v>0</v>
      </c>
      <c r="N1094" s="15" t="str">
        <f>Décompte!$E$11</f>
        <v>INF</v>
      </c>
    </row>
    <row r="1095" spans="1:14" x14ac:dyDescent="0.2">
      <c r="A1095" s="152"/>
      <c r="B1095" s="153"/>
      <c r="C1095" s="157"/>
      <c r="D1095" s="157"/>
      <c r="E1095" s="158"/>
      <c r="F1095" s="159"/>
      <c r="G1095" s="136" t="str">
        <f>DECOMPTE[[#This Row],[controle_1]]</f>
        <v>-</v>
      </c>
      <c r="H10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5" s="134">
        <f>IF(DECOMPTE[[#This Row],[controle_1]]="-",DECOMPTE[[#This Row],[Nb jours facturés au patient]]*Part_patient,0)</f>
        <v>0</v>
      </c>
      <c r="J10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5" s="119">
        <f>Décompte!$D$8</f>
        <v>43466</v>
      </c>
      <c r="L1095" s="16">
        <f>Décompte!$B$12</f>
        <v>0</v>
      </c>
      <c r="M1095" s="16">
        <f>Décompte!$B$18</f>
        <v>0</v>
      </c>
      <c r="N1095" s="15" t="str">
        <f>Décompte!$E$11</f>
        <v>INF</v>
      </c>
    </row>
    <row r="1096" spans="1:14" x14ac:dyDescent="0.2">
      <c r="A1096" s="152"/>
      <c r="B1096" s="153"/>
      <c r="C1096" s="157"/>
      <c r="D1096" s="157"/>
      <c r="E1096" s="158"/>
      <c r="F1096" s="159"/>
      <c r="G1096" s="136" t="str">
        <f>DECOMPTE[[#This Row],[controle_1]]</f>
        <v>-</v>
      </c>
      <c r="H10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6" s="134">
        <f>IF(DECOMPTE[[#This Row],[controle_1]]="-",DECOMPTE[[#This Row],[Nb jours facturés au patient]]*Part_patient,0)</f>
        <v>0</v>
      </c>
      <c r="J10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6" s="119">
        <f>Décompte!$D$8</f>
        <v>43466</v>
      </c>
      <c r="L1096" s="16">
        <f>Décompte!$B$12</f>
        <v>0</v>
      </c>
      <c r="M1096" s="16">
        <f>Décompte!$B$18</f>
        <v>0</v>
      </c>
      <c r="N1096" s="15" t="str">
        <f>Décompte!$E$11</f>
        <v>INF</v>
      </c>
    </row>
    <row r="1097" spans="1:14" x14ac:dyDescent="0.2">
      <c r="A1097" s="152"/>
      <c r="B1097" s="153"/>
      <c r="C1097" s="157"/>
      <c r="D1097" s="157"/>
      <c r="E1097" s="158"/>
      <c r="F1097" s="159"/>
      <c r="G1097" s="136" t="str">
        <f>DECOMPTE[[#This Row],[controle_1]]</f>
        <v>-</v>
      </c>
      <c r="H10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7" s="134">
        <f>IF(DECOMPTE[[#This Row],[controle_1]]="-",DECOMPTE[[#This Row],[Nb jours facturés au patient]]*Part_patient,0)</f>
        <v>0</v>
      </c>
      <c r="J10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7" s="119">
        <f>Décompte!$D$8</f>
        <v>43466</v>
      </c>
      <c r="L1097" s="16">
        <f>Décompte!$B$12</f>
        <v>0</v>
      </c>
      <c r="M1097" s="16">
        <f>Décompte!$B$18</f>
        <v>0</v>
      </c>
      <c r="N1097" s="15" t="str">
        <f>Décompte!$E$11</f>
        <v>INF</v>
      </c>
    </row>
    <row r="1098" spans="1:14" x14ac:dyDescent="0.2">
      <c r="A1098" s="152"/>
      <c r="B1098" s="153"/>
      <c r="C1098" s="157"/>
      <c r="D1098" s="157"/>
      <c r="E1098" s="158"/>
      <c r="F1098" s="159"/>
      <c r="G1098" s="136" t="str">
        <f>DECOMPTE[[#This Row],[controle_1]]</f>
        <v>-</v>
      </c>
      <c r="H10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8" s="134">
        <f>IF(DECOMPTE[[#This Row],[controle_1]]="-",DECOMPTE[[#This Row],[Nb jours facturés au patient]]*Part_patient,0)</f>
        <v>0</v>
      </c>
      <c r="J10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8" s="119">
        <f>Décompte!$D$8</f>
        <v>43466</v>
      </c>
      <c r="L1098" s="16">
        <f>Décompte!$B$12</f>
        <v>0</v>
      </c>
      <c r="M1098" s="16">
        <f>Décompte!$B$18</f>
        <v>0</v>
      </c>
      <c r="N1098" s="15" t="str">
        <f>Décompte!$E$11</f>
        <v>INF</v>
      </c>
    </row>
    <row r="1099" spans="1:14" x14ac:dyDescent="0.2">
      <c r="A1099" s="152"/>
      <c r="B1099" s="153"/>
      <c r="C1099" s="157"/>
      <c r="D1099" s="157"/>
      <c r="E1099" s="158"/>
      <c r="F1099" s="159"/>
      <c r="G1099" s="136" t="str">
        <f>DECOMPTE[[#This Row],[controle_1]]</f>
        <v>-</v>
      </c>
      <c r="H10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099" s="134">
        <f>IF(DECOMPTE[[#This Row],[controle_1]]="-",DECOMPTE[[#This Row],[Nb jours facturés au patient]]*Part_patient,0)</f>
        <v>0</v>
      </c>
      <c r="J10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099" s="119">
        <f>Décompte!$D$8</f>
        <v>43466</v>
      </c>
      <c r="L1099" s="16">
        <f>Décompte!$B$12</f>
        <v>0</v>
      </c>
      <c r="M1099" s="16">
        <f>Décompte!$B$18</f>
        <v>0</v>
      </c>
      <c r="N1099" s="15" t="str">
        <f>Décompte!$E$11</f>
        <v>INF</v>
      </c>
    </row>
    <row r="1100" spans="1:14" x14ac:dyDescent="0.2">
      <c r="A1100" s="152"/>
      <c r="B1100" s="153"/>
      <c r="C1100" s="157"/>
      <c r="D1100" s="157"/>
      <c r="E1100" s="158"/>
      <c r="F1100" s="159"/>
      <c r="G1100" s="136" t="str">
        <f>DECOMPTE[[#This Row],[controle_1]]</f>
        <v>-</v>
      </c>
      <c r="H110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0" s="134">
        <f>IF(DECOMPTE[[#This Row],[controle_1]]="-",DECOMPTE[[#This Row],[Nb jours facturés au patient]]*Part_patient,0)</f>
        <v>0</v>
      </c>
      <c r="J110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0" s="119">
        <f>Décompte!$D$8</f>
        <v>43466</v>
      </c>
      <c r="L1100" s="16">
        <f>Décompte!$B$12</f>
        <v>0</v>
      </c>
      <c r="M1100" s="16">
        <f>Décompte!$B$18</f>
        <v>0</v>
      </c>
      <c r="N1100" s="15" t="str">
        <f>Décompte!$E$11</f>
        <v>INF</v>
      </c>
    </row>
    <row r="1101" spans="1:14" x14ac:dyDescent="0.2">
      <c r="A1101" s="152"/>
      <c r="B1101" s="153"/>
      <c r="C1101" s="157"/>
      <c r="D1101" s="157"/>
      <c r="E1101" s="158"/>
      <c r="F1101" s="159"/>
      <c r="G1101" s="136" t="str">
        <f>DECOMPTE[[#This Row],[controle_1]]</f>
        <v>-</v>
      </c>
      <c r="H110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1" s="134">
        <f>IF(DECOMPTE[[#This Row],[controle_1]]="-",DECOMPTE[[#This Row],[Nb jours facturés au patient]]*Part_patient,0)</f>
        <v>0</v>
      </c>
      <c r="J110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1" s="119">
        <f>Décompte!$D$8</f>
        <v>43466</v>
      </c>
      <c r="L1101" s="16">
        <f>Décompte!$B$12</f>
        <v>0</v>
      </c>
      <c r="M1101" s="16">
        <f>Décompte!$B$18</f>
        <v>0</v>
      </c>
      <c r="N1101" s="15" t="str">
        <f>Décompte!$E$11</f>
        <v>INF</v>
      </c>
    </row>
    <row r="1102" spans="1:14" x14ac:dyDescent="0.2">
      <c r="A1102" s="152"/>
      <c r="B1102" s="153"/>
      <c r="C1102" s="157"/>
      <c r="D1102" s="157"/>
      <c r="E1102" s="158"/>
      <c r="F1102" s="159"/>
      <c r="G1102" s="136" t="str">
        <f>DECOMPTE[[#This Row],[controle_1]]</f>
        <v>-</v>
      </c>
      <c r="H110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2" s="134">
        <f>IF(DECOMPTE[[#This Row],[controle_1]]="-",DECOMPTE[[#This Row],[Nb jours facturés au patient]]*Part_patient,0)</f>
        <v>0</v>
      </c>
      <c r="J110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2" s="119">
        <f>Décompte!$D$8</f>
        <v>43466</v>
      </c>
      <c r="L1102" s="16">
        <f>Décompte!$B$12</f>
        <v>0</v>
      </c>
      <c r="M1102" s="16">
        <f>Décompte!$B$18</f>
        <v>0</v>
      </c>
      <c r="N1102" s="15" t="str">
        <f>Décompte!$E$11</f>
        <v>INF</v>
      </c>
    </row>
    <row r="1103" spans="1:14" x14ac:dyDescent="0.2">
      <c r="A1103" s="152"/>
      <c r="B1103" s="153"/>
      <c r="C1103" s="157"/>
      <c r="D1103" s="157"/>
      <c r="E1103" s="158"/>
      <c r="F1103" s="159"/>
      <c r="G1103" s="136" t="str">
        <f>DECOMPTE[[#This Row],[controle_1]]</f>
        <v>-</v>
      </c>
      <c r="H110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3" s="134">
        <f>IF(DECOMPTE[[#This Row],[controle_1]]="-",DECOMPTE[[#This Row],[Nb jours facturés au patient]]*Part_patient,0)</f>
        <v>0</v>
      </c>
      <c r="J110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3" s="119">
        <f>Décompte!$D$8</f>
        <v>43466</v>
      </c>
      <c r="L1103" s="16">
        <f>Décompte!$B$12</f>
        <v>0</v>
      </c>
      <c r="M1103" s="16">
        <f>Décompte!$B$18</f>
        <v>0</v>
      </c>
      <c r="N1103" s="15" t="str">
        <f>Décompte!$E$11</f>
        <v>INF</v>
      </c>
    </row>
    <row r="1104" spans="1:14" x14ac:dyDescent="0.2">
      <c r="A1104" s="152"/>
      <c r="B1104" s="153"/>
      <c r="C1104" s="157"/>
      <c r="D1104" s="157"/>
      <c r="E1104" s="158"/>
      <c r="F1104" s="159"/>
      <c r="G1104" s="136" t="str">
        <f>DECOMPTE[[#This Row],[controle_1]]</f>
        <v>-</v>
      </c>
      <c r="H110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4" s="134">
        <f>IF(DECOMPTE[[#This Row],[controle_1]]="-",DECOMPTE[[#This Row],[Nb jours facturés au patient]]*Part_patient,0)</f>
        <v>0</v>
      </c>
      <c r="J110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4" s="119">
        <f>Décompte!$D$8</f>
        <v>43466</v>
      </c>
      <c r="L1104" s="16">
        <f>Décompte!$B$12</f>
        <v>0</v>
      </c>
      <c r="M1104" s="16">
        <f>Décompte!$B$18</f>
        <v>0</v>
      </c>
      <c r="N1104" s="15" t="str">
        <f>Décompte!$E$11</f>
        <v>INF</v>
      </c>
    </row>
    <row r="1105" spans="1:14" x14ac:dyDescent="0.2">
      <c r="A1105" s="152"/>
      <c r="B1105" s="153"/>
      <c r="C1105" s="157"/>
      <c r="D1105" s="157"/>
      <c r="E1105" s="158"/>
      <c r="F1105" s="159"/>
      <c r="G1105" s="136" t="str">
        <f>DECOMPTE[[#This Row],[controle_1]]</f>
        <v>-</v>
      </c>
      <c r="H110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5" s="134">
        <f>IF(DECOMPTE[[#This Row],[controle_1]]="-",DECOMPTE[[#This Row],[Nb jours facturés au patient]]*Part_patient,0)</f>
        <v>0</v>
      </c>
      <c r="J110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5" s="119">
        <f>Décompte!$D$8</f>
        <v>43466</v>
      </c>
      <c r="L1105" s="16">
        <f>Décompte!$B$12</f>
        <v>0</v>
      </c>
      <c r="M1105" s="16">
        <f>Décompte!$B$18</f>
        <v>0</v>
      </c>
      <c r="N1105" s="15" t="str">
        <f>Décompte!$E$11</f>
        <v>INF</v>
      </c>
    </row>
    <row r="1106" spans="1:14" x14ac:dyDescent="0.2">
      <c r="A1106" s="152"/>
      <c r="B1106" s="153"/>
      <c r="C1106" s="157"/>
      <c r="D1106" s="157"/>
      <c r="E1106" s="158"/>
      <c r="F1106" s="159"/>
      <c r="G1106" s="136" t="str">
        <f>DECOMPTE[[#This Row],[controle_1]]</f>
        <v>-</v>
      </c>
      <c r="H110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6" s="134">
        <f>IF(DECOMPTE[[#This Row],[controle_1]]="-",DECOMPTE[[#This Row],[Nb jours facturés au patient]]*Part_patient,0)</f>
        <v>0</v>
      </c>
      <c r="J110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6" s="119">
        <f>Décompte!$D$8</f>
        <v>43466</v>
      </c>
      <c r="L1106" s="16">
        <f>Décompte!$B$12</f>
        <v>0</v>
      </c>
      <c r="M1106" s="16">
        <f>Décompte!$B$18</f>
        <v>0</v>
      </c>
      <c r="N1106" s="15" t="str">
        <f>Décompte!$E$11</f>
        <v>INF</v>
      </c>
    </row>
    <row r="1107" spans="1:14" x14ac:dyDescent="0.2">
      <c r="A1107" s="152"/>
      <c r="B1107" s="153"/>
      <c r="C1107" s="157"/>
      <c r="D1107" s="157"/>
      <c r="E1107" s="158"/>
      <c r="F1107" s="159"/>
      <c r="G1107" s="136" t="str">
        <f>DECOMPTE[[#This Row],[controle_1]]</f>
        <v>-</v>
      </c>
      <c r="H110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7" s="134">
        <f>IF(DECOMPTE[[#This Row],[controle_1]]="-",DECOMPTE[[#This Row],[Nb jours facturés au patient]]*Part_patient,0)</f>
        <v>0</v>
      </c>
      <c r="J110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7" s="119">
        <f>Décompte!$D$8</f>
        <v>43466</v>
      </c>
      <c r="L1107" s="16">
        <f>Décompte!$B$12</f>
        <v>0</v>
      </c>
      <c r="M1107" s="16">
        <f>Décompte!$B$18</f>
        <v>0</v>
      </c>
      <c r="N1107" s="15" t="str">
        <f>Décompte!$E$11</f>
        <v>INF</v>
      </c>
    </row>
    <row r="1108" spans="1:14" x14ac:dyDescent="0.2">
      <c r="A1108" s="152"/>
      <c r="B1108" s="153"/>
      <c r="C1108" s="157"/>
      <c r="D1108" s="157"/>
      <c r="E1108" s="158"/>
      <c r="F1108" s="159"/>
      <c r="G1108" s="136" t="str">
        <f>DECOMPTE[[#This Row],[controle_1]]</f>
        <v>-</v>
      </c>
      <c r="H110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8" s="134">
        <f>IF(DECOMPTE[[#This Row],[controle_1]]="-",DECOMPTE[[#This Row],[Nb jours facturés au patient]]*Part_patient,0)</f>
        <v>0</v>
      </c>
      <c r="J110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8" s="119">
        <f>Décompte!$D$8</f>
        <v>43466</v>
      </c>
      <c r="L1108" s="16">
        <f>Décompte!$B$12</f>
        <v>0</v>
      </c>
      <c r="M1108" s="16">
        <f>Décompte!$B$18</f>
        <v>0</v>
      </c>
      <c r="N1108" s="15" t="str">
        <f>Décompte!$E$11</f>
        <v>INF</v>
      </c>
    </row>
    <row r="1109" spans="1:14" x14ac:dyDescent="0.2">
      <c r="A1109" s="152"/>
      <c r="B1109" s="153"/>
      <c r="C1109" s="157"/>
      <c r="D1109" s="157"/>
      <c r="E1109" s="158"/>
      <c r="F1109" s="159"/>
      <c r="G1109" s="136" t="str">
        <f>DECOMPTE[[#This Row],[controle_1]]</f>
        <v>-</v>
      </c>
      <c r="H110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09" s="134">
        <f>IF(DECOMPTE[[#This Row],[controle_1]]="-",DECOMPTE[[#This Row],[Nb jours facturés au patient]]*Part_patient,0)</f>
        <v>0</v>
      </c>
      <c r="J110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09" s="119">
        <f>Décompte!$D$8</f>
        <v>43466</v>
      </c>
      <c r="L1109" s="16">
        <f>Décompte!$B$12</f>
        <v>0</v>
      </c>
      <c r="M1109" s="16">
        <f>Décompte!$B$18</f>
        <v>0</v>
      </c>
      <c r="N1109" s="15" t="str">
        <f>Décompte!$E$11</f>
        <v>INF</v>
      </c>
    </row>
    <row r="1110" spans="1:14" x14ac:dyDescent="0.2">
      <c r="A1110" s="152"/>
      <c r="B1110" s="153"/>
      <c r="C1110" s="157"/>
      <c r="D1110" s="157"/>
      <c r="E1110" s="158"/>
      <c r="F1110" s="159"/>
      <c r="G1110" s="136" t="str">
        <f>DECOMPTE[[#This Row],[controle_1]]</f>
        <v>-</v>
      </c>
      <c r="H111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0" s="134">
        <f>IF(DECOMPTE[[#This Row],[controle_1]]="-",DECOMPTE[[#This Row],[Nb jours facturés au patient]]*Part_patient,0)</f>
        <v>0</v>
      </c>
      <c r="J111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0" s="119">
        <f>Décompte!$D$8</f>
        <v>43466</v>
      </c>
      <c r="L1110" s="16">
        <f>Décompte!$B$12</f>
        <v>0</v>
      </c>
      <c r="M1110" s="16">
        <f>Décompte!$B$18</f>
        <v>0</v>
      </c>
      <c r="N1110" s="15" t="str">
        <f>Décompte!$E$11</f>
        <v>INF</v>
      </c>
    </row>
    <row r="1111" spans="1:14" x14ac:dyDescent="0.2">
      <c r="A1111" s="152"/>
      <c r="B1111" s="153"/>
      <c r="C1111" s="157"/>
      <c r="D1111" s="157"/>
      <c r="E1111" s="158"/>
      <c r="F1111" s="159"/>
      <c r="G1111" s="136" t="str">
        <f>DECOMPTE[[#This Row],[controle_1]]</f>
        <v>-</v>
      </c>
      <c r="H111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1" s="134">
        <f>IF(DECOMPTE[[#This Row],[controle_1]]="-",DECOMPTE[[#This Row],[Nb jours facturés au patient]]*Part_patient,0)</f>
        <v>0</v>
      </c>
      <c r="J111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1" s="119">
        <f>Décompte!$D$8</f>
        <v>43466</v>
      </c>
      <c r="L1111" s="16">
        <f>Décompte!$B$12</f>
        <v>0</v>
      </c>
      <c r="M1111" s="16">
        <f>Décompte!$B$18</f>
        <v>0</v>
      </c>
      <c r="N1111" s="15" t="str">
        <f>Décompte!$E$11</f>
        <v>INF</v>
      </c>
    </row>
    <row r="1112" spans="1:14" x14ac:dyDescent="0.2">
      <c r="A1112" s="152"/>
      <c r="B1112" s="153"/>
      <c r="C1112" s="157"/>
      <c r="D1112" s="157"/>
      <c r="E1112" s="158"/>
      <c r="F1112" s="159"/>
      <c r="G1112" s="136" t="str">
        <f>DECOMPTE[[#This Row],[controle_1]]</f>
        <v>-</v>
      </c>
      <c r="H111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2" s="134">
        <f>IF(DECOMPTE[[#This Row],[controle_1]]="-",DECOMPTE[[#This Row],[Nb jours facturés au patient]]*Part_patient,0)</f>
        <v>0</v>
      </c>
      <c r="J111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2" s="119">
        <f>Décompte!$D$8</f>
        <v>43466</v>
      </c>
      <c r="L1112" s="16">
        <f>Décompte!$B$12</f>
        <v>0</v>
      </c>
      <c r="M1112" s="16">
        <f>Décompte!$B$18</f>
        <v>0</v>
      </c>
      <c r="N1112" s="15" t="str">
        <f>Décompte!$E$11</f>
        <v>INF</v>
      </c>
    </row>
    <row r="1113" spans="1:14" x14ac:dyDescent="0.2">
      <c r="A1113" s="152"/>
      <c r="B1113" s="153"/>
      <c r="C1113" s="157"/>
      <c r="D1113" s="157"/>
      <c r="E1113" s="158"/>
      <c r="F1113" s="159"/>
      <c r="G1113" s="136" t="str">
        <f>DECOMPTE[[#This Row],[controle_1]]</f>
        <v>-</v>
      </c>
      <c r="H111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3" s="134">
        <f>IF(DECOMPTE[[#This Row],[controle_1]]="-",DECOMPTE[[#This Row],[Nb jours facturés au patient]]*Part_patient,0)</f>
        <v>0</v>
      </c>
      <c r="J111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3" s="119">
        <f>Décompte!$D$8</f>
        <v>43466</v>
      </c>
      <c r="L1113" s="16">
        <f>Décompte!$B$12</f>
        <v>0</v>
      </c>
      <c r="M1113" s="16">
        <f>Décompte!$B$18</f>
        <v>0</v>
      </c>
      <c r="N1113" s="15" t="str">
        <f>Décompte!$E$11</f>
        <v>INF</v>
      </c>
    </row>
    <row r="1114" spans="1:14" x14ac:dyDescent="0.2">
      <c r="A1114" s="152"/>
      <c r="B1114" s="153"/>
      <c r="C1114" s="157"/>
      <c r="D1114" s="157"/>
      <c r="E1114" s="158"/>
      <c r="F1114" s="159"/>
      <c r="G1114" s="136" t="str">
        <f>DECOMPTE[[#This Row],[controle_1]]</f>
        <v>-</v>
      </c>
      <c r="H111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4" s="134">
        <f>IF(DECOMPTE[[#This Row],[controle_1]]="-",DECOMPTE[[#This Row],[Nb jours facturés au patient]]*Part_patient,0)</f>
        <v>0</v>
      </c>
      <c r="J111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4" s="119">
        <f>Décompte!$D$8</f>
        <v>43466</v>
      </c>
      <c r="L1114" s="16">
        <f>Décompte!$B$12</f>
        <v>0</v>
      </c>
      <c r="M1114" s="16">
        <f>Décompte!$B$18</f>
        <v>0</v>
      </c>
      <c r="N1114" s="15" t="str">
        <f>Décompte!$E$11</f>
        <v>INF</v>
      </c>
    </row>
    <row r="1115" spans="1:14" x14ac:dyDescent="0.2">
      <c r="A1115" s="152"/>
      <c r="B1115" s="153"/>
      <c r="C1115" s="157"/>
      <c r="D1115" s="157"/>
      <c r="E1115" s="158"/>
      <c r="F1115" s="159"/>
      <c r="G1115" s="136" t="str">
        <f>DECOMPTE[[#This Row],[controle_1]]</f>
        <v>-</v>
      </c>
      <c r="H111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5" s="134">
        <f>IF(DECOMPTE[[#This Row],[controle_1]]="-",DECOMPTE[[#This Row],[Nb jours facturés au patient]]*Part_patient,0)</f>
        <v>0</v>
      </c>
      <c r="J111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5" s="119">
        <f>Décompte!$D$8</f>
        <v>43466</v>
      </c>
      <c r="L1115" s="16">
        <f>Décompte!$B$12</f>
        <v>0</v>
      </c>
      <c r="M1115" s="16">
        <f>Décompte!$B$18</f>
        <v>0</v>
      </c>
      <c r="N1115" s="15" t="str">
        <f>Décompte!$E$11</f>
        <v>INF</v>
      </c>
    </row>
    <row r="1116" spans="1:14" x14ac:dyDescent="0.2">
      <c r="A1116" s="152"/>
      <c r="B1116" s="153"/>
      <c r="C1116" s="157"/>
      <c r="D1116" s="157"/>
      <c r="E1116" s="158"/>
      <c r="F1116" s="159"/>
      <c r="G1116" s="136" t="str">
        <f>DECOMPTE[[#This Row],[controle_1]]</f>
        <v>-</v>
      </c>
      <c r="H111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6" s="134">
        <f>IF(DECOMPTE[[#This Row],[controle_1]]="-",DECOMPTE[[#This Row],[Nb jours facturés au patient]]*Part_patient,0)</f>
        <v>0</v>
      </c>
      <c r="J111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6" s="119">
        <f>Décompte!$D$8</f>
        <v>43466</v>
      </c>
      <c r="L1116" s="16">
        <f>Décompte!$B$12</f>
        <v>0</v>
      </c>
      <c r="M1116" s="16">
        <f>Décompte!$B$18</f>
        <v>0</v>
      </c>
      <c r="N1116" s="15" t="str">
        <f>Décompte!$E$11</f>
        <v>INF</v>
      </c>
    </row>
    <row r="1117" spans="1:14" x14ac:dyDescent="0.2">
      <c r="A1117" s="152"/>
      <c r="B1117" s="153"/>
      <c r="C1117" s="157"/>
      <c r="D1117" s="157"/>
      <c r="E1117" s="158"/>
      <c r="F1117" s="159"/>
      <c r="G1117" s="136" t="str">
        <f>DECOMPTE[[#This Row],[controle_1]]</f>
        <v>-</v>
      </c>
      <c r="H111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7" s="134">
        <f>IF(DECOMPTE[[#This Row],[controle_1]]="-",DECOMPTE[[#This Row],[Nb jours facturés au patient]]*Part_patient,0)</f>
        <v>0</v>
      </c>
      <c r="J111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7" s="119">
        <f>Décompte!$D$8</f>
        <v>43466</v>
      </c>
      <c r="L1117" s="16">
        <f>Décompte!$B$12</f>
        <v>0</v>
      </c>
      <c r="M1117" s="16">
        <f>Décompte!$B$18</f>
        <v>0</v>
      </c>
      <c r="N1117" s="15" t="str">
        <f>Décompte!$E$11</f>
        <v>INF</v>
      </c>
    </row>
    <row r="1118" spans="1:14" x14ac:dyDescent="0.2">
      <c r="A1118" s="152"/>
      <c r="B1118" s="153"/>
      <c r="C1118" s="157"/>
      <c r="D1118" s="157"/>
      <c r="E1118" s="158"/>
      <c r="F1118" s="159"/>
      <c r="G1118" s="136" t="str">
        <f>DECOMPTE[[#This Row],[controle_1]]</f>
        <v>-</v>
      </c>
      <c r="H111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8" s="134">
        <f>IF(DECOMPTE[[#This Row],[controle_1]]="-",DECOMPTE[[#This Row],[Nb jours facturés au patient]]*Part_patient,0)</f>
        <v>0</v>
      </c>
      <c r="J111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8" s="119">
        <f>Décompte!$D$8</f>
        <v>43466</v>
      </c>
      <c r="L1118" s="16">
        <f>Décompte!$B$12</f>
        <v>0</v>
      </c>
      <c r="M1118" s="16">
        <f>Décompte!$B$18</f>
        <v>0</v>
      </c>
      <c r="N1118" s="15" t="str">
        <f>Décompte!$E$11</f>
        <v>INF</v>
      </c>
    </row>
    <row r="1119" spans="1:14" x14ac:dyDescent="0.2">
      <c r="A1119" s="152"/>
      <c r="B1119" s="153"/>
      <c r="C1119" s="157"/>
      <c r="D1119" s="157"/>
      <c r="E1119" s="158"/>
      <c r="F1119" s="159"/>
      <c r="G1119" s="136" t="str">
        <f>DECOMPTE[[#This Row],[controle_1]]</f>
        <v>-</v>
      </c>
      <c r="H111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19" s="134">
        <f>IF(DECOMPTE[[#This Row],[controle_1]]="-",DECOMPTE[[#This Row],[Nb jours facturés au patient]]*Part_patient,0)</f>
        <v>0</v>
      </c>
      <c r="J111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19" s="119">
        <f>Décompte!$D$8</f>
        <v>43466</v>
      </c>
      <c r="L1119" s="16">
        <f>Décompte!$B$12</f>
        <v>0</v>
      </c>
      <c r="M1119" s="16">
        <f>Décompte!$B$18</f>
        <v>0</v>
      </c>
      <c r="N1119" s="15" t="str">
        <f>Décompte!$E$11</f>
        <v>INF</v>
      </c>
    </row>
    <row r="1120" spans="1:14" x14ac:dyDescent="0.2">
      <c r="A1120" s="152"/>
      <c r="B1120" s="153"/>
      <c r="C1120" s="157"/>
      <c r="D1120" s="157"/>
      <c r="E1120" s="158"/>
      <c r="F1120" s="159"/>
      <c r="G1120" s="136" t="str">
        <f>DECOMPTE[[#This Row],[controle_1]]</f>
        <v>-</v>
      </c>
      <c r="H112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0" s="134">
        <f>IF(DECOMPTE[[#This Row],[controle_1]]="-",DECOMPTE[[#This Row],[Nb jours facturés au patient]]*Part_patient,0)</f>
        <v>0</v>
      </c>
      <c r="J112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0" s="119">
        <f>Décompte!$D$8</f>
        <v>43466</v>
      </c>
      <c r="L1120" s="16">
        <f>Décompte!$B$12</f>
        <v>0</v>
      </c>
      <c r="M1120" s="16">
        <f>Décompte!$B$18</f>
        <v>0</v>
      </c>
      <c r="N1120" s="15" t="str">
        <f>Décompte!$E$11</f>
        <v>INF</v>
      </c>
    </row>
    <row r="1121" spans="1:14" x14ac:dyDescent="0.2">
      <c r="A1121" s="152"/>
      <c r="B1121" s="153"/>
      <c r="C1121" s="157"/>
      <c r="D1121" s="157"/>
      <c r="E1121" s="158"/>
      <c r="F1121" s="159"/>
      <c r="G1121" s="136" t="str">
        <f>DECOMPTE[[#This Row],[controle_1]]</f>
        <v>-</v>
      </c>
      <c r="H112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1" s="134">
        <f>IF(DECOMPTE[[#This Row],[controle_1]]="-",DECOMPTE[[#This Row],[Nb jours facturés au patient]]*Part_patient,0)</f>
        <v>0</v>
      </c>
      <c r="J112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1" s="119">
        <f>Décompte!$D$8</f>
        <v>43466</v>
      </c>
      <c r="L1121" s="16">
        <f>Décompte!$B$12</f>
        <v>0</v>
      </c>
      <c r="M1121" s="16">
        <f>Décompte!$B$18</f>
        <v>0</v>
      </c>
      <c r="N1121" s="15" t="str">
        <f>Décompte!$E$11</f>
        <v>INF</v>
      </c>
    </row>
    <row r="1122" spans="1:14" x14ac:dyDescent="0.2">
      <c r="A1122" s="152"/>
      <c r="B1122" s="153"/>
      <c r="C1122" s="157"/>
      <c r="D1122" s="157"/>
      <c r="E1122" s="158"/>
      <c r="F1122" s="159"/>
      <c r="G1122" s="136" t="str">
        <f>DECOMPTE[[#This Row],[controle_1]]</f>
        <v>-</v>
      </c>
      <c r="H112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2" s="134">
        <f>IF(DECOMPTE[[#This Row],[controle_1]]="-",DECOMPTE[[#This Row],[Nb jours facturés au patient]]*Part_patient,0)</f>
        <v>0</v>
      </c>
      <c r="J112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2" s="119">
        <f>Décompte!$D$8</f>
        <v>43466</v>
      </c>
      <c r="L1122" s="16">
        <f>Décompte!$B$12</f>
        <v>0</v>
      </c>
      <c r="M1122" s="16">
        <f>Décompte!$B$18</f>
        <v>0</v>
      </c>
      <c r="N1122" s="15" t="str">
        <f>Décompte!$E$11</f>
        <v>INF</v>
      </c>
    </row>
    <row r="1123" spans="1:14" x14ac:dyDescent="0.2">
      <c r="A1123" s="152"/>
      <c r="B1123" s="153"/>
      <c r="C1123" s="157"/>
      <c r="D1123" s="157"/>
      <c r="E1123" s="158"/>
      <c r="F1123" s="159"/>
      <c r="G1123" s="136" t="str">
        <f>DECOMPTE[[#This Row],[controle_1]]</f>
        <v>-</v>
      </c>
      <c r="H112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3" s="134">
        <f>IF(DECOMPTE[[#This Row],[controle_1]]="-",DECOMPTE[[#This Row],[Nb jours facturés au patient]]*Part_patient,0)</f>
        <v>0</v>
      </c>
      <c r="J112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3" s="119">
        <f>Décompte!$D$8</f>
        <v>43466</v>
      </c>
      <c r="L1123" s="16">
        <f>Décompte!$B$12</f>
        <v>0</v>
      </c>
      <c r="M1123" s="16">
        <f>Décompte!$B$18</f>
        <v>0</v>
      </c>
      <c r="N1123" s="15" t="str">
        <f>Décompte!$E$11</f>
        <v>INF</v>
      </c>
    </row>
    <row r="1124" spans="1:14" x14ac:dyDescent="0.2">
      <c r="A1124" s="152"/>
      <c r="B1124" s="153"/>
      <c r="C1124" s="157"/>
      <c r="D1124" s="157"/>
      <c r="E1124" s="158"/>
      <c r="F1124" s="159"/>
      <c r="G1124" s="136" t="str">
        <f>DECOMPTE[[#This Row],[controle_1]]</f>
        <v>-</v>
      </c>
      <c r="H112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4" s="134">
        <f>IF(DECOMPTE[[#This Row],[controle_1]]="-",DECOMPTE[[#This Row],[Nb jours facturés au patient]]*Part_patient,0)</f>
        <v>0</v>
      </c>
      <c r="J112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4" s="119">
        <f>Décompte!$D$8</f>
        <v>43466</v>
      </c>
      <c r="L1124" s="16">
        <f>Décompte!$B$12</f>
        <v>0</v>
      </c>
      <c r="M1124" s="16">
        <f>Décompte!$B$18</f>
        <v>0</v>
      </c>
      <c r="N1124" s="15" t="str">
        <f>Décompte!$E$11</f>
        <v>INF</v>
      </c>
    </row>
    <row r="1125" spans="1:14" x14ac:dyDescent="0.2">
      <c r="A1125" s="152"/>
      <c r="B1125" s="153"/>
      <c r="C1125" s="157"/>
      <c r="D1125" s="157"/>
      <c r="E1125" s="158"/>
      <c r="F1125" s="159"/>
      <c r="G1125" s="136" t="str">
        <f>DECOMPTE[[#This Row],[controle_1]]</f>
        <v>-</v>
      </c>
      <c r="H112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5" s="134">
        <f>IF(DECOMPTE[[#This Row],[controle_1]]="-",DECOMPTE[[#This Row],[Nb jours facturés au patient]]*Part_patient,0)</f>
        <v>0</v>
      </c>
      <c r="J112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5" s="119">
        <f>Décompte!$D$8</f>
        <v>43466</v>
      </c>
      <c r="L1125" s="16">
        <f>Décompte!$B$12</f>
        <v>0</v>
      </c>
      <c r="M1125" s="16">
        <f>Décompte!$B$18</f>
        <v>0</v>
      </c>
      <c r="N1125" s="15" t="str">
        <f>Décompte!$E$11</f>
        <v>INF</v>
      </c>
    </row>
    <row r="1126" spans="1:14" x14ac:dyDescent="0.2">
      <c r="A1126" s="152"/>
      <c r="B1126" s="153"/>
      <c r="C1126" s="157"/>
      <c r="D1126" s="157"/>
      <c r="E1126" s="158"/>
      <c r="F1126" s="159"/>
      <c r="G1126" s="136" t="str">
        <f>DECOMPTE[[#This Row],[controle_1]]</f>
        <v>-</v>
      </c>
      <c r="H112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6" s="134">
        <f>IF(DECOMPTE[[#This Row],[controle_1]]="-",DECOMPTE[[#This Row],[Nb jours facturés au patient]]*Part_patient,0)</f>
        <v>0</v>
      </c>
      <c r="J112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6" s="119">
        <f>Décompte!$D$8</f>
        <v>43466</v>
      </c>
      <c r="L1126" s="16">
        <f>Décompte!$B$12</f>
        <v>0</v>
      </c>
      <c r="M1126" s="16">
        <f>Décompte!$B$18</f>
        <v>0</v>
      </c>
      <c r="N1126" s="15" t="str">
        <f>Décompte!$E$11</f>
        <v>INF</v>
      </c>
    </row>
    <row r="1127" spans="1:14" x14ac:dyDescent="0.2">
      <c r="A1127" s="152"/>
      <c r="B1127" s="153"/>
      <c r="C1127" s="157"/>
      <c r="D1127" s="157"/>
      <c r="E1127" s="158"/>
      <c r="F1127" s="159"/>
      <c r="G1127" s="136" t="str">
        <f>DECOMPTE[[#This Row],[controle_1]]</f>
        <v>-</v>
      </c>
      <c r="H112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7" s="134">
        <f>IF(DECOMPTE[[#This Row],[controle_1]]="-",DECOMPTE[[#This Row],[Nb jours facturés au patient]]*Part_patient,0)</f>
        <v>0</v>
      </c>
      <c r="J112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7" s="119">
        <f>Décompte!$D$8</f>
        <v>43466</v>
      </c>
      <c r="L1127" s="16">
        <f>Décompte!$B$12</f>
        <v>0</v>
      </c>
      <c r="M1127" s="16">
        <f>Décompte!$B$18</f>
        <v>0</v>
      </c>
      <c r="N1127" s="15" t="str">
        <f>Décompte!$E$11</f>
        <v>INF</v>
      </c>
    </row>
    <row r="1128" spans="1:14" x14ac:dyDescent="0.2">
      <c r="A1128" s="152"/>
      <c r="B1128" s="153"/>
      <c r="C1128" s="157"/>
      <c r="D1128" s="157"/>
      <c r="E1128" s="158"/>
      <c r="F1128" s="159"/>
      <c r="G1128" s="136" t="str">
        <f>DECOMPTE[[#This Row],[controle_1]]</f>
        <v>-</v>
      </c>
      <c r="H112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8" s="134">
        <f>IF(DECOMPTE[[#This Row],[controle_1]]="-",DECOMPTE[[#This Row],[Nb jours facturés au patient]]*Part_patient,0)</f>
        <v>0</v>
      </c>
      <c r="J112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8" s="119">
        <f>Décompte!$D$8</f>
        <v>43466</v>
      </c>
      <c r="L1128" s="16">
        <f>Décompte!$B$12</f>
        <v>0</v>
      </c>
      <c r="M1128" s="16">
        <f>Décompte!$B$18</f>
        <v>0</v>
      </c>
      <c r="N1128" s="15" t="str">
        <f>Décompte!$E$11</f>
        <v>INF</v>
      </c>
    </row>
    <row r="1129" spans="1:14" x14ac:dyDescent="0.2">
      <c r="A1129" s="152"/>
      <c r="B1129" s="153"/>
      <c r="C1129" s="157"/>
      <c r="D1129" s="157"/>
      <c r="E1129" s="158"/>
      <c r="F1129" s="159"/>
      <c r="G1129" s="136" t="str">
        <f>DECOMPTE[[#This Row],[controle_1]]</f>
        <v>-</v>
      </c>
      <c r="H112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29" s="134">
        <f>IF(DECOMPTE[[#This Row],[controle_1]]="-",DECOMPTE[[#This Row],[Nb jours facturés au patient]]*Part_patient,0)</f>
        <v>0</v>
      </c>
      <c r="J112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29" s="119">
        <f>Décompte!$D$8</f>
        <v>43466</v>
      </c>
      <c r="L1129" s="16">
        <f>Décompte!$B$12</f>
        <v>0</v>
      </c>
      <c r="M1129" s="16">
        <f>Décompte!$B$18</f>
        <v>0</v>
      </c>
      <c r="N1129" s="15" t="str">
        <f>Décompte!$E$11</f>
        <v>INF</v>
      </c>
    </row>
    <row r="1130" spans="1:14" x14ac:dyDescent="0.2">
      <c r="A1130" s="152"/>
      <c r="B1130" s="153"/>
      <c r="C1130" s="157"/>
      <c r="D1130" s="157"/>
      <c r="E1130" s="158"/>
      <c r="F1130" s="159"/>
      <c r="G1130" s="136" t="str">
        <f>DECOMPTE[[#This Row],[controle_1]]</f>
        <v>-</v>
      </c>
      <c r="H113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0" s="134">
        <f>IF(DECOMPTE[[#This Row],[controle_1]]="-",DECOMPTE[[#This Row],[Nb jours facturés au patient]]*Part_patient,0)</f>
        <v>0</v>
      </c>
      <c r="J113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0" s="119">
        <f>Décompte!$D$8</f>
        <v>43466</v>
      </c>
      <c r="L1130" s="16">
        <f>Décompte!$B$12</f>
        <v>0</v>
      </c>
      <c r="M1130" s="16">
        <f>Décompte!$B$18</f>
        <v>0</v>
      </c>
      <c r="N1130" s="15" t="str">
        <f>Décompte!$E$11</f>
        <v>INF</v>
      </c>
    </row>
    <row r="1131" spans="1:14" x14ac:dyDescent="0.2">
      <c r="A1131" s="152"/>
      <c r="B1131" s="153"/>
      <c r="C1131" s="157"/>
      <c r="D1131" s="157"/>
      <c r="E1131" s="158"/>
      <c r="F1131" s="159"/>
      <c r="G1131" s="136" t="str">
        <f>DECOMPTE[[#This Row],[controle_1]]</f>
        <v>-</v>
      </c>
      <c r="H113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1" s="134">
        <f>IF(DECOMPTE[[#This Row],[controle_1]]="-",DECOMPTE[[#This Row],[Nb jours facturés au patient]]*Part_patient,0)</f>
        <v>0</v>
      </c>
      <c r="J113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1" s="119">
        <f>Décompte!$D$8</f>
        <v>43466</v>
      </c>
      <c r="L1131" s="16">
        <f>Décompte!$B$12</f>
        <v>0</v>
      </c>
      <c r="M1131" s="16">
        <f>Décompte!$B$18</f>
        <v>0</v>
      </c>
      <c r="N1131" s="15" t="str">
        <f>Décompte!$E$11</f>
        <v>INF</v>
      </c>
    </row>
    <row r="1132" spans="1:14" x14ac:dyDescent="0.2">
      <c r="A1132" s="152"/>
      <c r="B1132" s="153"/>
      <c r="C1132" s="157"/>
      <c r="D1132" s="157"/>
      <c r="E1132" s="158"/>
      <c r="F1132" s="159"/>
      <c r="G1132" s="136" t="str">
        <f>DECOMPTE[[#This Row],[controle_1]]</f>
        <v>-</v>
      </c>
      <c r="H113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2" s="134">
        <f>IF(DECOMPTE[[#This Row],[controle_1]]="-",DECOMPTE[[#This Row],[Nb jours facturés au patient]]*Part_patient,0)</f>
        <v>0</v>
      </c>
      <c r="J113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2" s="119">
        <f>Décompte!$D$8</f>
        <v>43466</v>
      </c>
      <c r="L1132" s="16">
        <f>Décompte!$B$12</f>
        <v>0</v>
      </c>
      <c r="M1132" s="16">
        <f>Décompte!$B$18</f>
        <v>0</v>
      </c>
      <c r="N1132" s="15" t="str">
        <f>Décompte!$E$11</f>
        <v>INF</v>
      </c>
    </row>
    <row r="1133" spans="1:14" x14ac:dyDescent="0.2">
      <c r="A1133" s="152"/>
      <c r="B1133" s="153"/>
      <c r="C1133" s="157"/>
      <c r="D1133" s="157"/>
      <c r="E1133" s="158"/>
      <c r="F1133" s="159"/>
      <c r="G1133" s="136" t="str">
        <f>DECOMPTE[[#This Row],[controle_1]]</f>
        <v>-</v>
      </c>
      <c r="H113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3" s="134">
        <f>IF(DECOMPTE[[#This Row],[controle_1]]="-",DECOMPTE[[#This Row],[Nb jours facturés au patient]]*Part_patient,0)</f>
        <v>0</v>
      </c>
      <c r="J113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3" s="119">
        <f>Décompte!$D$8</f>
        <v>43466</v>
      </c>
      <c r="L1133" s="16">
        <f>Décompte!$B$12</f>
        <v>0</v>
      </c>
      <c r="M1133" s="16">
        <f>Décompte!$B$18</f>
        <v>0</v>
      </c>
      <c r="N1133" s="15" t="str">
        <f>Décompte!$E$11</f>
        <v>INF</v>
      </c>
    </row>
    <row r="1134" spans="1:14" x14ac:dyDescent="0.2">
      <c r="A1134" s="152"/>
      <c r="B1134" s="153"/>
      <c r="C1134" s="157"/>
      <c r="D1134" s="157"/>
      <c r="E1134" s="158"/>
      <c r="F1134" s="159"/>
      <c r="G1134" s="136" t="str">
        <f>DECOMPTE[[#This Row],[controle_1]]</f>
        <v>-</v>
      </c>
      <c r="H113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4" s="134">
        <f>IF(DECOMPTE[[#This Row],[controle_1]]="-",DECOMPTE[[#This Row],[Nb jours facturés au patient]]*Part_patient,0)</f>
        <v>0</v>
      </c>
      <c r="J113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4" s="119">
        <f>Décompte!$D$8</f>
        <v>43466</v>
      </c>
      <c r="L1134" s="16">
        <f>Décompte!$B$12</f>
        <v>0</v>
      </c>
      <c r="M1134" s="16">
        <f>Décompte!$B$18</f>
        <v>0</v>
      </c>
      <c r="N1134" s="15" t="str">
        <f>Décompte!$E$11</f>
        <v>INF</v>
      </c>
    </row>
    <row r="1135" spans="1:14" x14ac:dyDescent="0.2">
      <c r="A1135" s="152"/>
      <c r="B1135" s="153"/>
      <c r="C1135" s="157"/>
      <c r="D1135" s="157"/>
      <c r="E1135" s="158"/>
      <c r="F1135" s="159"/>
      <c r="G1135" s="136" t="str">
        <f>DECOMPTE[[#This Row],[controle_1]]</f>
        <v>-</v>
      </c>
      <c r="H113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5" s="134">
        <f>IF(DECOMPTE[[#This Row],[controle_1]]="-",DECOMPTE[[#This Row],[Nb jours facturés au patient]]*Part_patient,0)</f>
        <v>0</v>
      </c>
      <c r="J113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5" s="119">
        <f>Décompte!$D$8</f>
        <v>43466</v>
      </c>
      <c r="L1135" s="16">
        <f>Décompte!$B$12</f>
        <v>0</v>
      </c>
      <c r="M1135" s="16">
        <f>Décompte!$B$18</f>
        <v>0</v>
      </c>
      <c r="N1135" s="15" t="str">
        <f>Décompte!$E$11</f>
        <v>INF</v>
      </c>
    </row>
    <row r="1136" spans="1:14" x14ac:dyDescent="0.2">
      <c r="A1136" s="152"/>
      <c r="B1136" s="153"/>
      <c r="C1136" s="157"/>
      <c r="D1136" s="157"/>
      <c r="E1136" s="158"/>
      <c r="F1136" s="159"/>
      <c r="G1136" s="136" t="str">
        <f>DECOMPTE[[#This Row],[controle_1]]</f>
        <v>-</v>
      </c>
      <c r="H113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6" s="134">
        <f>IF(DECOMPTE[[#This Row],[controle_1]]="-",DECOMPTE[[#This Row],[Nb jours facturés au patient]]*Part_patient,0)</f>
        <v>0</v>
      </c>
      <c r="J113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6" s="119">
        <f>Décompte!$D$8</f>
        <v>43466</v>
      </c>
      <c r="L1136" s="16">
        <f>Décompte!$B$12</f>
        <v>0</v>
      </c>
      <c r="M1136" s="16">
        <f>Décompte!$B$18</f>
        <v>0</v>
      </c>
      <c r="N1136" s="15" t="str">
        <f>Décompte!$E$11</f>
        <v>INF</v>
      </c>
    </row>
    <row r="1137" spans="1:14" x14ac:dyDescent="0.2">
      <c r="A1137" s="152"/>
      <c r="B1137" s="153"/>
      <c r="C1137" s="157"/>
      <c r="D1137" s="157"/>
      <c r="E1137" s="158"/>
      <c r="F1137" s="159"/>
      <c r="G1137" s="136" t="str">
        <f>DECOMPTE[[#This Row],[controle_1]]</f>
        <v>-</v>
      </c>
      <c r="H113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7" s="134">
        <f>IF(DECOMPTE[[#This Row],[controle_1]]="-",DECOMPTE[[#This Row],[Nb jours facturés au patient]]*Part_patient,0)</f>
        <v>0</v>
      </c>
      <c r="J113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7" s="119">
        <f>Décompte!$D$8</f>
        <v>43466</v>
      </c>
      <c r="L1137" s="16">
        <f>Décompte!$B$12</f>
        <v>0</v>
      </c>
      <c r="M1137" s="16">
        <f>Décompte!$B$18</f>
        <v>0</v>
      </c>
      <c r="N1137" s="15" t="str">
        <f>Décompte!$E$11</f>
        <v>INF</v>
      </c>
    </row>
    <row r="1138" spans="1:14" x14ac:dyDescent="0.2">
      <c r="A1138" s="152"/>
      <c r="B1138" s="153"/>
      <c r="C1138" s="157"/>
      <c r="D1138" s="157"/>
      <c r="E1138" s="158"/>
      <c r="F1138" s="159"/>
      <c r="G1138" s="136" t="str">
        <f>DECOMPTE[[#This Row],[controle_1]]</f>
        <v>-</v>
      </c>
      <c r="H113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8" s="134">
        <f>IF(DECOMPTE[[#This Row],[controle_1]]="-",DECOMPTE[[#This Row],[Nb jours facturés au patient]]*Part_patient,0)</f>
        <v>0</v>
      </c>
      <c r="J113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8" s="119">
        <f>Décompte!$D$8</f>
        <v>43466</v>
      </c>
      <c r="L1138" s="16">
        <f>Décompte!$B$12</f>
        <v>0</v>
      </c>
      <c r="M1138" s="16">
        <f>Décompte!$B$18</f>
        <v>0</v>
      </c>
      <c r="N1138" s="15" t="str">
        <f>Décompte!$E$11</f>
        <v>INF</v>
      </c>
    </row>
    <row r="1139" spans="1:14" x14ac:dyDescent="0.2">
      <c r="A1139" s="152"/>
      <c r="B1139" s="153"/>
      <c r="C1139" s="157"/>
      <c r="D1139" s="157"/>
      <c r="E1139" s="158"/>
      <c r="F1139" s="159"/>
      <c r="G1139" s="136" t="str">
        <f>DECOMPTE[[#This Row],[controle_1]]</f>
        <v>-</v>
      </c>
      <c r="H113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39" s="134">
        <f>IF(DECOMPTE[[#This Row],[controle_1]]="-",DECOMPTE[[#This Row],[Nb jours facturés au patient]]*Part_patient,0)</f>
        <v>0</v>
      </c>
      <c r="J113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39" s="119">
        <f>Décompte!$D$8</f>
        <v>43466</v>
      </c>
      <c r="L1139" s="16">
        <f>Décompte!$B$12</f>
        <v>0</v>
      </c>
      <c r="M1139" s="16">
        <f>Décompte!$B$18</f>
        <v>0</v>
      </c>
      <c r="N1139" s="15" t="str">
        <f>Décompte!$E$11</f>
        <v>INF</v>
      </c>
    </row>
    <row r="1140" spans="1:14" x14ac:dyDescent="0.2">
      <c r="A1140" s="152"/>
      <c r="B1140" s="153"/>
      <c r="C1140" s="157"/>
      <c r="D1140" s="157"/>
      <c r="E1140" s="158"/>
      <c r="F1140" s="159"/>
      <c r="G1140" s="136" t="str">
        <f>DECOMPTE[[#This Row],[controle_1]]</f>
        <v>-</v>
      </c>
      <c r="H114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0" s="134">
        <f>IF(DECOMPTE[[#This Row],[controle_1]]="-",DECOMPTE[[#This Row],[Nb jours facturés au patient]]*Part_patient,0)</f>
        <v>0</v>
      </c>
      <c r="J114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0" s="119">
        <f>Décompte!$D$8</f>
        <v>43466</v>
      </c>
      <c r="L1140" s="16">
        <f>Décompte!$B$12</f>
        <v>0</v>
      </c>
      <c r="M1140" s="16">
        <f>Décompte!$B$18</f>
        <v>0</v>
      </c>
      <c r="N1140" s="15" t="str">
        <f>Décompte!$E$11</f>
        <v>INF</v>
      </c>
    </row>
    <row r="1141" spans="1:14" x14ac:dyDescent="0.2">
      <c r="A1141" s="152"/>
      <c r="B1141" s="153"/>
      <c r="C1141" s="157"/>
      <c r="D1141" s="157"/>
      <c r="E1141" s="158"/>
      <c r="F1141" s="159"/>
      <c r="G1141" s="136" t="str">
        <f>DECOMPTE[[#This Row],[controle_1]]</f>
        <v>-</v>
      </c>
      <c r="H114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1" s="134">
        <f>IF(DECOMPTE[[#This Row],[controle_1]]="-",DECOMPTE[[#This Row],[Nb jours facturés au patient]]*Part_patient,0)</f>
        <v>0</v>
      </c>
      <c r="J114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1" s="119">
        <f>Décompte!$D$8</f>
        <v>43466</v>
      </c>
      <c r="L1141" s="16">
        <f>Décompte!$B$12</f>
        <v>0</v>
      </c>
      <c r="M1141" s="16">
        <f>Décompte!$B$18</f>
        <v>0</v>
      </c>
      <c r="N1141" s="15" t="str">
        <f>Décompte!$E$11</f>
        <v>INF</v>
      </c>
    </row>
    <row r="1142" spans="1:14" x14ac:dyDescent="0.2">
      <c r="A1142" s="152"/>
      <c r="B1142" s="153"/>
      <c r="C1142" s="157"/>
      <c r="D1142" s="157"/>
      <c r="E1142" s="158"/>
      <c r="F1142" s="159"/>
      <c r="G1142" s="136" t="str">
        <f>DECOMPTE[[#This Row],[controle_1]]</f>
        <v>-</v>
      </c>
      <c r="H114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2" s="134">
        <f>IF(DECOMPTE[[#This Row],[controle_1]]="-",DECOMPTE[[#This Row],[Nb jours facturés au patient]]*Part_patient,0)</f>
        <v>0</v>
      </c>
      <c r="J114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2" s="119">
        <f>Décompte!$D$8</f>
        <v>43466</v>
      </c>
      <c r="L1142" s="16">
        <f>Décompte!$B$12</f>
        <v>0</v>
      </c>
      <c r="M1142" s="16">
        <f>Décompte!$B$18</f>
        <v>0</v>
      </c>
      <c r="N1142" s="15" t="str">
        <f>Décompte!$E$11</f>
        <v>INF</v>
      </c>
    </row>
    <row r="1143" spans="1:14" x14ac:dyDescent="0.2">
      <c r="A1143" s="152"/>
      <c r="B1143" s="153"/>
      <c r="C1143" s="157"/>
      <c r="D1143" s="157"/>
      <c r="E1143" s="158"/>
      <c r="F1143" s="159"/>
      <c r="G1143" s="136" t="str">
        <f>DECOMPTE[[#This Row],[controle_1]]</f>
        <v>-</v>
      </c>
      <c r="H114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3" s="134">
        <f>IF(DECOMPTE[[#This Row],[controle_1]]="-",DECOMPTE[[#This Row],[Nb jours facturés au patient]]*Part_patient,0)</f>
        <v>0</v>
      </c>
      <c r="J114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3" s="119">
        <f>Décompte!$D$8</f>
        <v>43466</v>
      </c>
      <c r="L1143" s="16">
        <f>Décompte!$B$12</f>
        <v>0</v>
      </c>
      <c r="M1143" s="16">
        <f>Décompte!$B$18</f>
        <v>0</v>
      </c>
      <c r="N1143" s="15" t="str">
        <f>Décompte!$E$11</f>
        <v>INF</v>
      </c>
    </row>
    <row r="1144" spans="1:14" x14ac:dyDescent="0.2">
      <c r="A1144" s="152"/>
      <c r="B1144" s="153"/>
      <c r="C1144" s="157"/>
      <c r="D1144" s="157"/>
      <c r="E1144" s="158"/>
      <c r="F1144" s="159"/>
      <c r="G1144" s="136" t="str">
        <f>DECOMPTE[[#This Row],[controle_1]]</f>
        <v>-</v>
      </c>
      <c r="H114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4" s="134">
        <f>IF(DECOMPTE[[#This Row],[controle_1]]="-",DECOMPTE[[#This Row],[Nb jours facturés au patient]]*Part_patient,0)</f>
        <v>0</v>
      </c>
      <c r="J114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4" s="119">
        <f>Décompte!$D$8</f>
        <v>43466</v>
      </c>
      <c r="L1144" s="16">
        <f>Décompte!$B$12</f>
        <v>0</v>
      </c>
      <c r="M1144" s="16">
        <f>Décompte!$B$18</f>
        <v>0</v>
      </c>
      <c r="N1144" s="15" t="str">
        <f>Décompte!$E$11</f>
        <v>INF</v>
      </c>
    </row>
    <row r="1145" spans="1:14" x14ac:dyDescent="0.2">
      <c r="A1145" s="152"/>
      <c r="B1145" s="153"/>
      <c r="C1145" s="157"/>
      <c r="D1145" s="157"/>
      <c r="E1145" s="158"/>
      <c r="F1145" s="159"/>
      <c r="G1145" s="136" t="str">
        <f>DECOMPTE[[#This Row],[controle_1]]</f>
        <v>-</v>
      </c>
      <c r="H114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5" s="134">
        <f>IF(DECOMPTE[[#This Row],[controle_1]]="-",DECOMPTE[[#This Row],[Nb jours facturés au patient]]*Part_patient,0)</f>
        <v>0</v>
      </c>
      <c r="J114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5" s="119">
        <f>Décompte!$D$8</f>
        <v>43466</v>
      </c>
      <c r="L1145" s="16">
        <f>Décompte!$B$12</f>
        <v>0</v>
      </c>
      <c r="M1145" s="16">
        <f>Décompte!$B$18</f>
        <v>0</v>
      </c>
      <c r="N1145" s="15" t="str">
        <f>Décompte!$E$11</f>
        <v>INF</v>
      </c>
    </row>
    <row r="1146" spans="1:14" x14ac:dyDescent="0.2">
      <c r="A1146" s="152"/>
      <c r="B1146" s="153"/>
      <c r="C1146" s="157"/>
      <c r="D1146" s="157"/>
      <c r="E1146" s="158"/>
      <c r="F1146" s="159"/>
      <c r="G1146" s="136" t="str">
        <f>DECOMPTE[[#This Row],[controle_1]]</f>
        <v>-</v>
      </c>
      <c r="H114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6" s="134">
        <f>IF(DECOMPTE[[#This Row],[controle_1]]="-",DECOMPTE[[#This Row],[Nb jours facturés au patient]]*Part_patient,0)</f>
        <v>0</v>
      </c>
      <c r="J114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6" s="119">
        <f>Décompte!$D$8</f>
        <v>43466</v>
      </c>
      <c r="L1146" s="16">
        <f>Décompte!$B$12</f>
        <v>0</v>
      </c>
      <c r="M1146" s="16">
        <f>Décompte!$B$18</f>
        <v>0</v>
      </c>
      <c r="N1146" s="15" t="str">
        <f>Décompte!$E$11</f>
        <v>INF</v>
      </c>
    </row>
    <row r="1147" spans="1:14" x14ac:dyDescent="0.2">
      <c r="A1147" s="152"/>
      <c r="B1147" s="153"/>
      <c r="C1147" s="157"/>
      <c r="D1147" s="157"/>
      <c r="E1147" s="158"/>
      <c r="F1147" s="159"/>
      <c r="G1147" s="136" t="str">
        <f>DECOMPTE[[#This Row],[controle_1]]</f>
        <v>-</v>
      </c>
      <c r="H114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7" s="134">
        <f>IF(DECOMPTE[[#This Row],[controle_1]]="-",DECOMPTE[[#This Row],[Nb jours facturés au patient]]*Part_patient,0)</f>
        <v>0</v>
      </c>
      <c r="J114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7" s="119">
        <f>Décompte!$D$8</f>
        <v>43466</v>
      </c>
      <c r="L1147" s="16">
        <f>Décompte!$B$12</f>
        <v>0</v>
      </c>
      <c r="M1147" s="16">
        <f>Décompte!$B$18</f>
        <v>0</v>
      </c>
      <c r="N1147" s="15" t="str">
        <f>Décompte!$E$11</f>
        <v>INF</v>
      </c>
    </row>
    <row r="1148" spans="1:14" x14ac:dyDescent="0.2">
      <c r="A1148" s="152"/>
      <c r="B1148" s="153"/>
      <c r="C1148" s="157"/>
      <c r="D1148" s="157"/>
      <c r="E1148" s="158"/>
      <c r="F1148" s="159"/>
      <c r="G1148" s="136" t="str">
        <f>DECOMPTE[[#This Row],[controle_1]]</f>
        <v>-</v>
      </c>
      <c r="H114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8" s="134">
        <f>IF(DECOMPTE[[#This Row],[controle_1]]="-",DECOMPTE[[#This Row],[Nb jours facturés au patient]]*Part_patient,0)</f>
        <v>0</v>
      </c>
      <c r="J114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8" s="119">
        <f>Décompte!$D$8</f>
        <v>43466</v>
      </c>
      <c r="L1148" s="16">
        <f>Décompte!$B$12</f>
        <v>0</v>
      </c>
      <c r="M1148" s="16">
        <f>Décompte!$B$18</f>
        <v>0</v>
      </c>
      <c r="N1148" s="15" t="str">
        <f>Décompte!$E$11</f>
        <v>INF</v>
      </c>
    </row>
    <row r="1149" spans="1:14" x14ac:dyDescent="0.2">
      <c r="A1149" s="152"/>
      <c r="B1149" s="153"/>
      <c r="C1149" s="157"/>
      <c r="D1149" s="157"/>
      <c r="E1149" s="158"/>
      <c r="F1149" s="159"/>
      <c r="G1149" s="136" t="str">
        <f>DECOMPTE[[#This Row],[controle_1]]</f>
        <v>-</v>
      </c>
      <c r="H114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49" s="134">
        <f>IF(DECOMPTE[[#This Row],[controle_1]]="-",DECOMPTE[[#This Row],[Nb jours facturés au patient]]*Part_patient,0)</f>
        <v>0</v>
      </c>
      <c r="J114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49" s="119">
        <f>Décompte!$D$8</f>
        <v>43466</v>
      </c>
      <c r="L1149" s="16">
        <f>Décompte!$B$12</f>
        <v>0</v>
      </c>
      <c r="M1149" s="16">
        <f>Décompte!$B$18</f>
        <v>0</v>
      </c>
      <c r="N1149" s="15" t="str">
        <f>Décompte!$E$11</f>
        <v>INF</v>
      </c>
    </row>
    <row r="1150" spans="1:14" x14ac:dyDescent="0.2">
      <c r="A1150" s="152"/>
      <c r="B1150" s="153"/>
      <c r="C1150" s="157"/>
      <c r="D1150" s="157"/>
      <c r="E1150" s="158"/>
      <c r="F1150" s="159"/>
      <c r="G1150" s="136" t="str">
        <f>DECOMPTE[[#This Row],[controle_1]]</f>
        <v>-</v>
      </c>
      <c r="H115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0" s="134">
        <f>IF(DECOMPTE[[#This Row],[controle_1]]="-",DECOMPTE[[#This Row],[Nb jours facturés au patient]]*Part_patient,0)</f>
        <v>0</v>
      </c>
      <c r="J115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0" s="119">
        <f>Décompte!$D$8</f>
        <v>43466</v>
      </c>
      <c r="L1150" s="16">
        <f>Décompte!$B$12</f>
        <v>0</v>
      </c>
      <c r="M1150" s="16">
        <f>Décompte!$B$18</f>
        <v>0</v>
      </c>
      <c r="N1150" s="15" t="str">
        <f>Décompte!$E$11</f>
        <v>INF</v>
      </c>
    </row>
    <row r="1151" spans="1:14" x14ac:dyDescent="0.2">
      <c r="A1151" s="152"/>
      <c r="B1151" s="153"/>
      <c r="C1151" s="157"/>
      <c r="D1151" s="157"/>
      <c r="E1151" s="158"/>
      <c r="F1151" s="159"/>
      <c r="G1151" s="136" t="str">
        <f>DECOMPTE[[#This Row],[controle_1]]</f>
        <v>-</v>
      </c>
      <c r="H115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1" s="134">
        <f>IF(DECOMPTE[[#This Row],[controle_1]]="-",DECOMPTE[[#This Row],[Nb jours facturés au patient]]*Part_patient,0)</f>
        <v>0</v>
      </c>
      <c r="J115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1" s="119">
        <f>Décompte!$D$8</f>
        <v>43466</v>
      </c>
      <c r="L1151" s="16">
        <f>Décompte!$B$12</f>
        <v>0</v>
      </c>
      <c r="M1151" s="16">
        <f>Décompte!$B$18</f>
        <v>0</v>
      </c>
      <c r="N1151" s="15" t="str">
        <f>Décompte!$E$11</f>
        <v>INF</v>
      </c>
    </row>
    <row r="1152" spans="1:14" x14ac:dyDescent="0.2">
      <c r="A1152" s="152"/>
      <c r="B1152" s="153"/>
      <c r="C1152" s="157"/>
      <c r="D1152" s="157"/>
      <c r="E1152" s="158"/>
      <c r="F1152" s="159"/>
      <c r="G1152" s="136" t="str">
        <f>DECOMPTE[[#This Row],[controle_1]]</f>
        <v>-</v>
      </c>
      <c r="H115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2" s="134">
        <f>IF(DECOMPTE[[#This Row],[controle_1]]="-",DECOMPTE[[#This Row],[Nb jours facturés au patient]]*Part_patient,0)</f>
        <v>0</v>
      </c>
      <c r="J115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2" s="119">
        <f>Décompte!$D$8</f>
        <v>43466</v>
      </c>
      <c r="L1152" s="16">
        <f>Décompte!$B$12</f>
        <v>0</v>
      </c>
      <c r="M1152" s="16">
        <f>Décompte!$B$18</f>
        <v>0</v>
      </c>
      <c r="N1152" s="15" t="str">
        <f>Décompte!$E$11</f>
        <v>INF</v>
      </c>
    </row>
    <row r="1153" spans="1:14" x14ac:dyDescent="0.2">
      <c r="A1153" s="152"/>
      <c r="B1153" s="153"/>
      <c r="C1153" s="157"/>
      <c r="D1153" s="157"/>
      <c r="E1153" s="158"/>
      <c r="F1153" s="159"/>
      <c r="G1153" s="136" t="str">
        <f>DECOMPTE[[#This Row],[controle_1]]</f>
        <v>-</v>
      </c>
      <c r="H115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3" s="134">
        <f>IF(DECOMPTE[[#This Row],[controle_1]]="-",DECOMPTE[[#This Row],[Nb jours facturés au patient]]*Part_patient,0)</f>
        <v>0</v>
      </c>
      <c r="J115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3" s="119">
        <f>Décompte!$D$8</f>
        <v>43466</v>
      </c>
      <c r="L1153" s="16">
        <f>Décompte!$B$12</f>
        <v>0</v>
      </c>
      <c r="M1153" s="16">
        <f>Décompte!$B$18</f>
        <v>0</v>
      </c>
      <c r="N1153" s="15" t="str">
        <f>Décompte!$E$11</f>
        <v>INF</v>
      </c>
    </row>
    <row r="1154" spans="1:14" x14ac:dyDescent="0.2">
      <c r="A1154" s="152"/>
      <c r="B1154" s="153"/>
      <c r="C1154" s="157"/>
      <c r="D1154" s="157"/>
      <c r="E1154" s="158"/>
      <c r="F1154" s="159"/>
      <c r="G1154" s="136" t="str">
        <f>DECOMPTE[[#This Row],[controle_1]]</f>
        <v>-</v>
      </c>
      <c r="H115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4" s="134">
        <f>IF(DECOMPTE[[#This Row],[controle_1]]="-",DECOMPTE[[#This Row],[Nb jours facturés au patient]]*Part_patient,0)</f>
        <v>0</v>
      </c>
      <c r="J115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4" s="119">
        <f>Décompte!$D$8</f>
        <v>43466</v>
      </c>
      <c r="L1154" s="16">
        <f>Décompte!$B$12</f>
        <v>0</v>
      </c>
      <c r="M1154" s="16">
        <f>Décompte!$B$18</f>
        <v>0</v>
      </c>
      <c r="N1154" s="15" t="str">
        <f>Décompte!$E$11</f>
        <v>INF</v>
      </c>
    </row>
    <row r="1155" spans="1:14" x14ac:dyDescent="0.2">
      <c r="A1155" s="152"/>
      <c r="B1155" s="153"/>
      <c r="C1155" s="157"/>
      <c r="D1155" s="157"/>
      <c r="E1155" s="158"/>
      <c r="F1155" s="159"/>
      <c r="G1155" s="136" t="str">
        <f>DECOMPTE[[#This Row],[controle_1]]</f>
        <v>-</v>
      </c>
      <c r="H115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5" s="134">
        <f>IF(DECOMPTE[[#This Row],[controle_1]]="-",DECOMPTE[[#This Row],[Nb jours facturés au patient]]*Part_patient,0)</f>
        <v>0</v>
      </c>
      <c r="J115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5" s="119">
        <f>Décompte!$D$8</f>
        <v>43466</v>
      </c>
      <c r="L1155" s="16">
        <f>Décompte!$B$12</f>
        <v>0</v>
      </c>
      <c r="M1155" s="16">
        <f>Décompte!$B$18</f>
        <v>0</v>
      </c>
      <c r="N1155" s="15" t="str">
        <f>Décompte!$E$11</f>
        <v>INF</v>
      </c>
    </row>
    <row r="1156" spans="1:14" x14ac:dyDescent="0.2">
      <c r="A1156" s="152"/>
      <c r="B1156" s="153"/>
      <c r="C1156" s="157"/>
      <c r="D1156" s="157"/>
      <c r="E1156" s="158"/>
      <c r="F1156" s="159"/>
      <c r="G1156" s="136" t="str">
        <f>DECOMPTE[[#This Row],[controle_1]]</f>
        <v>-</v>
      </c>
      <c r="H115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6" s="134">
        <f>IF(DECOMPTE[[#This Row],[controle_1]]="-",DECOMPTE[[#This Row],[Nb jours facturés au patient]]*Part_patient,0)</f>
        <v>0</v>
      </c>
      <c r="J115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6" s="119">
        <f>Décompte!$D$8</f>
        <v>43466</v>
      </c>
      <c r="L1156" s="16">
        <f>Décompte!$B$12</f>
        <v>0</v>
      </c>
      <c r="M1156" s="16">
        <f>Décompte!$B$18</f>
        <v>0</v>
      </c>
      <c r="N1156" s="15" t="str">
        <f>Décompte!$E$11</f>
        <v>INF</v>
      </c>
    </row>
    <row r="1157" spans="1:14" x14ac:dyDescent="0.2">
      <c r="A1157" s="152"/>
      <c r="B1157" s="153"/>
      <c r="C1157" s="157"/>
      <c r="D1157" s="157"/>
      <c r="E1157" s="158"/>
      <c r="F1157" s="159"/>
      <c r="G1157" s="136" t="str">
        <f>DECOMPTE[[#This Row],[controle_1]]</f>
        <v>-</v>
      </c>
      <c r="H115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7" s="134">
        <f>IF(DECOMPTE[[#This Row],[controle_1]]="-",DECOMPTE[[#This Row],[Nb jours facturés au patient]]*Part_patient,0)</f>
        <v>0</v>
      </c>
      <c r="J115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7" s="119">
        <f>Décompte!$D$8</f>
        <v>43466</v>
      </c>
      <c r="L1157" s="16">
        <f>Décompte!$B$12</f>
        <v>0</v>
      </c>
      <c r="M1157" s="16">
        <f>Décompte!$B$18</f>
        <v>0</v>
      </c>
      <c r="N1157" s="15" t="str">
        <f>Décompte!$E$11</f>
        <v>INF</v>
      </c>
    </row>
    <row r="1158" spans="1:14" x14ac:dyDescent="0.2">
      <c r="A1158" s="152"/>
      <c r="B1158" s="153"/>
      <c r="C1158" s="157"/>
      <c r="D1158" s="157"/>
      <c r="E1158" s="158"/>
      <c r="F1158" s="159"/>
      <c r="G1158" s="136" t="str">
        <f>DECOMPTE[[#This Row],[controle_1]]</f>
        <v>-</v>
      </c>
      <c r="H115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8" s="134">
        <f>IF(DECOMPTE[[#This Row],[controle_1]]="-",DECOMPTE[[#This Row],[Nb jours facturés au patient]]*Part_patient,0)</f>
        <v>0</v>
      </c>
      <c r="J115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8" s="119">
        <f>Décompte!$D$8</f>
        <v>43466</v>
      </c>
      <c r="L1158" s="16">
        <f>Décompte!$B$12</f>
        <v>0</v>
      </c>
      <c r="M1158" s="16">
        <f>Décompte!$B$18</f>
        <v>0</v>
      </c>
      <c r="N1158" s="15" t="str">
        <f>Décompte!$E$11</f>
        <v>INF</v>
      </c>
    </row>
    <row r="1159" spans="1:14" x14ac:dyDescent="0.2">
      <c r="A1159" s="152"/>
      <c r="B1159" s="153"/>
      <c r="C1159" s="157"/>
      <c r="D1159" s="157"/>
      <c r="E1159" s="158"/>
      <c r="F1159" s="159"/>
      <c r="G1159" s="136" t="str">
        <f>DECOMPTE[[#This Row],[controle_1]]</f>
        <v>-</v>
      </c>
      <c r="H115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59" s="134">
        <f>IF(DECOMPTE[[#This Row],[controle_1]]="-",DECOMPTE[[#This Row],[Nb jours facturés au patient]]*Part_patient,0)</f>
        <v>0</v>
      </c>
      <c r="J115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59" s="119">
        <f>Décompte!$D$8</f>
        <v>43466</v>
      </c>
      <c r="L1159" s="16">
        <f>Décompte!$B$12</f>
        <v>0</v>
      </c>
      <c r="M1159" s="16">
        <f>Décompte!$B$18</f>
        <v>0</v>
      </c>
      <c r="N1159" s="15" t="str">
        <f>Décompte!$E$11</f>
        <v>INF</v>
      </c>
    </row>
    <row r="1160" spans="1:14" x14ac:dyDescent="0.2">
      <c r="A1160" s="152"/>
      <c r="B1160" s="153"/>
      <c r="C1160" s="157"/>
      <c r="D1160" s="157"/>
      <c r="E1160" s="158"/>
      <c r="F1160" s="159"/>
      <c r="G1160" s="136" t="str">
        <f>DECOMPTE[[#This Row],[controle_1]]</f>
        <v>-</v>
      </c>
      <c r="H116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0" s="134">
        <f>IF(DECOMPTE[[#This Row],[controle_1]]="-",DECOMPTE[[#This Row],[Nb jours facturés au patient]]*Part_patient,0)</f>
        <v>0</v>
      </c>
      <c r="J116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0" s="119">
        <f>Décompte!$D$8</f>
        <v>43466</v>
      </c>
      <c r="L1160" s="16">
        <f>Décompte!$B$12</f>
        <v>0</v>
      </c>
      <c r="M1160" s="16">
        <f>Décompte!$B$18</f>
        <v>0</v>
      </c>
      <c r="N1160" s="15" t="str">
        <f>Décompte!$E$11</f>
        <v>INF</v>
      </c>
    </row>
    <row r="1161" spans="1:14" x14ac:dyDescent="0.2">
      <c r="A1161" s="152"/>
      <c r="B1161" s="153"/>
      <c r="C1161" s="157"/>
      <c r="D1161" s="157"/>
      <c r="E1161" s="158"/>
      <c r="F1161" s="159"/>
      <c r="G1161" s="136" t="str">
        <f>DECOMPTE[[#This Row],[controle_1]]</f>
        <v>-</v>
      </c>
      <c r="H116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1" s="134">
        <f>IF(DECOMPTE[[#This Row],[controle_1]]="-",DECOMPTE[[#This Row],[Nb jours facturés au patient]]*Part_patient,0)</f>
        <v>0</v>
      </c>
      <c r="J116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1" s="119">
        <f>Décompte!$D$8</f>
        <v>43466</v>
      </c>
      <c r="L1161" s="16">
        <f>Décompte!$B$12</f>
        <v>0</v>
      </c>
      <c r="M1161" s="16">
        <f>Décompte!$B$18</f>
        <v>0</v>
      </c>
      <c r="N1161" s="15" t="str">
        <f>Décompte!$E$11</f>
        <v>INF</v>
      </c>
    </row>
    <row r="1162" spans="1:14" x14ac:dyDescent="0.2">
      <c r="A1162" s="152"/>
      <c r="B1162" s="153"/>
      <c r="C1162" s="157"/>
      <c r="D1162" s="157"/>
      <c r="E1162" s="158"/>
      <c r="F1162" s="159"/>
      <c r="G1162" s="136" t="str">
        <f>DECOMPTE[[#This Row],[controle_1]]</f>
        <v>-</v>
      </c>
      <c r="H116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2" s="134">
        <f>IF(DECOMPTE[[#This Row],[controle_1]]="-",DECOMPTE[[#This Row],[Nb jours facturés au patient]]*Part_patient,0)</f>
        <v>0</v>
      </c>
      <c r="J116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2" s="119">
        <f>Décompte!$D$8</f>
        <v>43466</v>
      </c>
      <c r="L1162" s="16">
        <f>Décompte!$B$12</f>
        <v>0</v>
      </c>
      <c r="M1162" s="16">
        <f>Décompte!$B$18</f>
        <v>0</v>
      </c>
      <c r="N1162" s="15" t="str">
        <f>Décompte!$E$11</f>
        <v>INF</v>
      </c>
    </row>
    <row r="1163" spans="1:14" x14ac:dyDescent="0.2">
      <c r="A1163" s="152"/>
      <c r="B1163" s="153"/>
      <c r="C1163" s="157"/>
      <c r="D1163" s="157"/>
      <c r="E1163" s="158"/>
      <c r="F1163" s="159"/>
      <c r="G1163" s="136" t="str">
        <f>DECOMPTE[[#This Row],[controle_1]]</f>
        <v>-</v>
      </c>
      <c r="H116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3" s="134">
        <f>IF(DECOMPTE[[#This Row],[controle_1]]="-",DECOMPTE[[#This Row],[Nb jours facturés au patient]]*Part_patient,0)</f>
        <v>0</v>
      </c>
      <c r="J116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3" s="119">
        <f>Décompte!$D$8</f>
        <v>43466</v>
      </c>
      <c r="L1163" s="16">
        <f>Décompte!$B$12</f>
        <v>0</v>
      </c>
      <c r="M1163" s="16">
        <f>Décompte!$B$18</f>
        <v>0</v>
      </c>
      <c r="N1163" s="15" t="str">
        <f>Décompte!$E$11</f>
        <v>INF</v>
      </c>
    </row>
    <row r="1164" spans="1:14" x14ac:dyDescent="0.2">
      <c r="A1164" s="152"/>
      <c r="B1164" s="153"/>
      <c r="C1164" s="157"/>
      <c r="D1164" s="157"/>
      <c r="E1164" s="158"/>
      <c r="F1164" s="159"/>
      <c r="G1164" s="136" t="str">
        <f>DECOMPTE[[#This Row],[controle_1]]</f>
        <v>-</v>
      </c>
      <c r="H116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4" s="134">
        <f>IF(DECOMPTE[[#This Row],[controle_1]]="-",DECOMPTE[[#This Row],[Nb jours facturés au patient]]*Part_patient,0)</f>
        <v>0</v>
      </c>
      <c r="J116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4" s="119">
        <f>Décompte!$D$8</f>
        <v>43466</v>
      </c>
      <c r="L1164" s="16">
        <f>Décompte!$B$12</f>
        <v>0</v>
      </c>
      <c r="M1164" s="16">
        <f>Décompte!$B$18</f>
        <v>0</v>
      </c>
      <c r="N1164" s="15" t="str">
        <f>Décompte!$E$11</f>
        <v>INF</v>
      </c>
    </row>
    <row r="1165" spans="1:14" x14ac:dyDescent="0.2">
      <c r="A1165" s="152"/>
      <c r="B1165" s="153"/>
      <c r="C1165" s="157"/>
      <c r="D1165" s="157"/>
      <c r="E1165" s="158"/>
      <c r="F1165" s="159"/>
      <c r="G1165" s="136" t="str">
        <f>DECOMPTE[[#This Row],[controle_1]]</f>
        <v>-</v>
      </c>
      <c r="H116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5" s="134">
        <f>IF(DECOMPTE[[#This Row],[controle_1]]="-",DECOMPTE[[#This Row],[Nb jours facturés au patient]]*Part_patient,0)</f>
        <v>0</v>
      </c>
      <c r="J116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5" s="119">
        <f>Décompte!$D$8</f>
        <v>43466</v>
      </c>
      <c r="L1165" s="16">
        <f>Décompte!$B$12</f>
        <v>0</v>
      </c>
      <c r="M1165" s="16">
        <f>Décompte!$B$18</f>
        <v>0</v>
      </c>
      <c r="N1165" s="15" t="str">
        <f>Décompte!$E$11</f>
        <v>INF</v>
      </c>
    </row>
    <row r="1166" spans="1:14" x14ac:dyDescent="0.2">
      <c r="A1166" s="152"/>
      <c r="B1166" s="153"/>
      <c r="C1166" s="157"/>
      <c r="D1166" s="157"/>
      <c r="E1166" s="158"/>
      <c r="F1166" s="159"/>
      <c r="G1166" s="136" t="str">
        <f>DECOMPTE[[#This Row],[controle_1]]</f>
        <v>-</v>
      </c>
      <c r="H116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6" s="134">
        <f>IF(DECOMPTE[[#This Row],[controle_1]]="-",DECOMPTE[[#This Row],[Nb jours facturés au patient]]*Part_patient,0)</f>
        <v>0</v>
      </c>
      <c r="J116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6" s="119">
        <f>Décompte!$D$8</f>
        <v>43466</v>
      </c>
      <c r="L1166" s="16">
        <f>Décompte!$B$12</f>
        <v>0</v>
      </c>
      <c r="M1166" s="16">
        <f>Décompte!$B$18</f>
        <v>0</v>
      </c>
      <c r="N1166" s="15" t="str">
        <f>Décompte!$E$11</f>
        <v>INF</v>
      </c>
    </row>
    <row r="1167" spans="1:14" x14ac:dyDescent="0.2">
      <c r="A1167" s="152"/>
      <c r="B1167" s="153"/>
      <c r="C1167" s="157"/>
      <c r="D1167" s="157"/>
      <c r="E1167" s="158"/>
      <c r="F1167" s="159"/>
      <c r="G1167" s="136" t="str">
        <f>DECOMPTE[[#This Row],[controle_1]]</f>
        <v>-</v>
      </c>
      <c r="H116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7" s="134">
        <f>IF(DECOMPTE[[#This Row],[controle_1]]="-",DECOMPTE[[#This Row],[Nb jours facturés au patient]]*Part_patient,0)</f>
        <v>0</v>
      </c>
      <c r="J116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7" s="119">
        <f>Décompte!$D$8</f>
        <v>43466</v>
      </c>
      <c r="L1167" s="16">
        <f>Décompte!$B$12</f>
        <v>0</v>
      </c>
      <c r="M1167" s="16">
        <f>Décompte!$B$18</f>
        <v>0</v>
      </c>
      <c r="N1167" s="15" t="str">
        <f>Décompte!$E$11</f>
        <v>INF</v>
      </c>
    </row>
    <row r="1168" spans="1:14" x14ac:dyDescent="0.2">
      <c r="A1168" s="152"/>
      <c r="B1168" s="153"/>
      <c r="C1168" s="157"/>
      <c r="D1168" s="157"/>
      <c r="E1168" s="158"/>
      <c r="F1168" s="159"/>
      <c r="G1168" s="136" t="str">
        <f>DECOMPTE[[#This Row],[controle_1]]</f>
        <v>-</v>
      </c>
      <c r="H116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8" s="134">
        <f>IF(DECOMPTE[[#This Row],[controle_1]]="-",DECOMPTE[[#This Row],[Nb jours facturés au patient]]*Part_patient,0)</f>
        <v>0</v>
      </c>
      <c r="J116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8" s="119">
        <f>Décompte!$D$8</f>
        <v>43466</v>
      </c>
      <c r="L1168" s="16">
        <f>Décompte!$B$12</f>
        <v>0</v>
      </c>
      <c r="M1168" s="16">
        <f>Décompte!$B$18</f>
        <v>0</v>
      </c>
      <c r="N1168" s="15" t="str">
        <f>Décompte!$E$11</f>
        <v>INF</v>
      </c>
    </row>
    <row r="1169" spans="1:14" x14ac:dyDescent="0.2">
      <c r="A1169" s="152"/>
      <c r="B1169" s="153"/>
      <c r="C1169" s="157"/>
      <c r="D1169" s="157"/>
      <c r="E1169" s="158"/>
      <c r="F1169" s="159"/>
      <c r="G1169" s="136" t="str">
        <f>DECOMPTE[[#This Row],[controle_1]]</f>
        <v>-</v>
      </c>
      <c r="H116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69" s="134">
        <f>IF(DECOMPTE[[#This Row],[controle_1]]="-",DECOMPTE[[#This Row],[Nb jours facturés au patient]]*Part_patient,0)</f>
        <v>0</v>
      </c>
      <c r="J116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69" s="119">
        <f>Décompte!$D$8</f>
        <v>43466</v>
      </c>
      <c r="L1169" s="16">
        <f>Décompte!$B$12</f>
        <v>0</v>
      </c>
      <c r="M1169" s="16">
        <f>Décompte!$B$18</f>
        <v>0</v>
      </c>
      <c r="N1169" s="15" t="str">
        <f>Décompte!$E$11</f>
        <v>INF</v>
      </c>
    </row>
    <row r="1170" spans="1:14" x14ac:dyDescent="0.2">
      <c r="A1170" s="152"/>
      <c r="B1170" s="153"/>
      <c r="C1170" s="157"/>
      <c r="D1170" s="157"/>
      <c r="E1170" s="158"/>
      <c r="F1170" s="159"/>
      <c r="G1170" s="136" t="str">
        <f>DECOMPTE[[#This Row],[controle_1]]</f>
        <v>-</v>
      </c>
      <c r="H117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0" s="134">
        <f>IF(DECOMPTE[[#This Row],[controle_1]]="-",DECOMPTE[[#This Row],[Nb jours facturés au patient]]*Part_patient,0)</f>
        <v>0</v>
      </c>
      <c r="J117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0" s="119">
        <f>Décompte!$D$8</f>
        <v>43466</v>
      </c>
      <c r="L1170" s="16">
        <f>Décompte!$B$12</f>
        <v>0</v>
      </c>
      <c r="M1170" s="16">
        <f>Décompte!$B$18</f>
        <v>0</v>
      </c>
      <c r="N1170" s="15" t="str">
        <f>Décompte!$E$11</f>
        <v>INF</v>
      </c>
    </row>
    <row r="1171" spans="1:14" x14ac:dyDescent="0.2">
      <c r="A1171" s="152"/>
      <c r="B1171" s="153"/>
      <c r="C1171" s="157"/>
      <c r="D1171" s="157"/>
      <c r="E1171" s="158"/>
      <c r="F1171" s="159"/>
      <c r="G1171" s="136" t="str">
        <f>DECOMPTE[[#This Row],[controle_1]]</f>
        <v>-</v>
      </c>
      <c r="H117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1" s="134">
        <f>IF(DECOMPTE[[#This Row],[controle_1]]="-",DECOMPTE[[#This Row],[Nb jours facturés au patient]]*Part_patient,0)</f>
        <v>0</v>
      </c>
      <c r="J117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1" s="119">
        <f>Décompte!$D$8</f>
        <v>43466</v>
      </c>
      <c r="L1171" s="16">
        <f>Décompte!$B$12</f>
        <v>0</v>
      </c>
      <c r="M1171" s="16">
        <f>Décompte!$B$18</f>
        <v>0</v>
      </c>
      <c r="N1171" s="15" t="str">
        <f>Décompte!$E$11</f>
        <v>INF</v>
      </c>
    </row>
    <row r="1172" spans="1:14" x14ac:dyDescent="0.2">
      <c r="A1172" s="152"/>
      <c r="B1172" s="153"/>
      <c r="C1172" s="157"/>
      <c r="D1172" s="157"/>
      <c r="E1172" s="158"/>
      <c r="F1172" s="159"/>
      <c r="G1172" s="136" t="str">
        <f>DECOMPTE[[#This Row],[controle_1]]</f>
        <v>-</v>
      </c>
      <c r="H117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2" s="134">
        <f>IF(DECOMPTE[[#This Row],[controle_1]]="-",DECOMPTE[[#This Row],[Nb jours facturés au patient]]*Part_patient,0)</f>
        <v>0</v>
      </c>
      <c r="J117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2" s="119">
        <f>Décompte!$D$8</f>
        <v>43466</v>
      </c>
      <c r="L1172" s="16">
        <f>Décompte!$B$12</f>
        <v>0</v>
      </c>
      <c r="M1172" s="16">
        <f>Décompte!$B$18</f>
        <v>0</v>
      </c>
      <c r="N1172" s="15" t="str">
        <f>Décompte!$E$11</f>
        <v>INF</v>
      </c>
    </row>
    <row r="1173" spans="1:14" x14ac:dyDescent="0.2">
      <c r="A1173" s="152"/>
      <c r="B1173" s="153"/>
      <c r="C1173" s="157"/>
      <c r="D1173" s="157"/>
      <c r="E1173" s="158"/>
      <c r="F1173" s="159"/>
      <c r="G1173" s="136" t="str">
        <f>DECOMPTE[[#This Row],[controle_1]]</f>
        <v>-</v>
      </c>
      <c r="H117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3" s="134">
        <f>IF(DECOMPTE[[#This Row],[controle_1]]="-",DECOMPTE[[#This Row],[Nb jours facturés au patient]]*Part_patient,0)</f>
        <v>0</v>
      </c>
      <c r="J117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3" s="119">
        <f>Décompte!$D$8</f>
        <v>43466</v>
      </c>
      <c r="L1173" s="16">
        <f>Décompte!$B$12</f>
        <v>0</v>
      </c>
      <c r="M1173" s="16">
        <f>Décompte!$B$18</f>
        <v>0</v>
      </c>
      <c r="N1173" s="15" t="str">
        <f>Décompte!$E$11</f>
        <v>INF</v>
      </c>
    </row>
    <row r="1174" spans="1:14" x14ac:dyDescent="0.2">
      <c r="A1174" s="152"/>
      <c r="B1174" s="153"/>
      <c r="C1174" s="157"/>
      <c r="D1174" s="157"/>
      <c r="E1174" s="158"/>
      <c r="F1174" s="159"/>
      <c r="G1174" s="136" t="str">
        <f>DECOMPTE[[#This Row],[controle_1]]</f>
        <v>-</v>
      </c>
      <c r="H117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4" s="134">
        <f>IF(DECOMPTE[[#This Row],[controle_1]]="-",DECOMPTE[[#This Row],[Nb jours facturés au patient]]*Part_patient,0)</f>
        <v>0</v>
      </c>
      <c r="J117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4" s="119">
        <f>Décompte!$D$8</f>
        <v>43466</v>
      </c>
      <c r="L1174" s="16">
        <f>Décompte!$B$12</f>
        <v>0</v>
      </c>
      <c r="M1174" s="16">
        <f>Décompte!$B$18</f>
        <v>0</v>
      </c>
      <c r="N1174" s="15" t="str">
        <f>Décompte!$E$11</f>
        <v>INF</v>
      </c>
    </row>
    <row r="1175" spans="1:14" x14ac:dyDescent="0.2">
      <c r="A1175" s="152"/>
      <c r="B1175" s="153"/>
      <c r="C1175" s="157"/>
      <c r="D1175" s="157"/>
      <c r="E1175" s="158"/>
      <c r="F1175" s="159"/>
      <c r="G1175" s="136" t="str">
        <f>DECOMPTE[[#This Row],[controle_1]]</f>
        <v>-</v>
      </c>
      <c r="H117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5" s="134">
        <f>IF(DECOMPTE[[#This Row],[controle_1]]="-",DECOMPTE[[#This Row],[Nb jours facturés au patient]]*Part_patient,0)</f>
        <v>0</v>
      </c>
      <c r="J117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5" s="119">
        <f>Décompte!$D$8</f>
        <v>43466</v>
      </c>
      <c r="L1175" s="16">
        <f>Décompte!$B$12</f>
        <v>0</v>
      </c>
      <c r="M1175" s="16">
        <f>Décompte!$B$18</f>
        <v>0</v>
      </c>
      <c r="N1175" s="15" t="str">
        <f>Décompte!$E$11</f>
        <v>INF</v>
      </c>
    </row>
    <row r="1176" spans="1:14" x14ac:dyDescent="0.2">
      <c r="A1176" s="152"/>
      <c r="B1176" s="153"/>
      <c r="C1176" s="157"/>
      <c r="D1176" s="157"/>
      <c r="E1176" s="158"/>
      <c r="F1176" s="159"/>
      <c r="G1176" s="136" t="str">
        <f>DECOMPTE[[#This Row],[controle_1]]</f>
        <v>-</v>
      </c>
      <c r="H117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6" s="134">
        <f>IF(DECOMPTE[[#This Row],[controle_1]]="-",DECOMPTE[[#This Row],[Nb jours facturés au patient]]*Part_patient,0)</f>
        <v>0</v>
      </c>
      <c r="J117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6" s="119">
        <f>Décompte!$D$8</f>
        <v>43466</v>
      </c>
      <c r="L1176" s="16">
        <f>Décompte!$B$12</f>
        <v>0</v>
      </c>
      <c r="M1176" s="16">
        <f>Décompte!$B$18</f>
        <v>0</v>
      </c>
      <c r="N1176" s="15" t="str">
        <f>Décompte!$E$11</f>
        <v>INF</v>
      </c>
    </row>
    <row r="1177" spans="1:14" x14ac:dyDescent="0.2">
      <c r="A1177" s="152"/>
      <c r="B1177" s="153"/>
      <c r="C1177" s="157"/>
      <c r="D1177" s="157"/>
      <c r="E1177" s="158"/>
      <c r="F1177" s="159"/>
      <c r="G1177" s="136" t="str">
        <f>DECOMPTE[[#This Row],[controle_1]]</f>
        <v>-</v>
      </c>
      <c r="H117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7" s="134">
        <f>IF(DECOMPTE[[#This Row],[controle_1]]="-",DECOMPTE[[#This Row],[Nb jours facturés au patient]]*Part_patient,0)</f>
        <v>0</v>
      </c>
      <c r="J117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7" s="119">
        <f>Décompte!$D$8</f>
        <v>43466</v>
      </c>
      <c r="L1177" s="16">
        <f>Décompte!$B$12</f>
        <v>0</v>
      </c>
      <c r="M1177" s="16">
        <f>Décompte!$B$18</f>
        <v>0</v>
      </c>
      <c r="N1177" s="15" t="str">
        <f>Décompte!$E$11</f>
        <v>INF</v>
      </c>
    </row>
    <row r="1178" spans="1:14" x14ac:dyDescent="0.2">
      <c r="A1178" s="152"/>
      <c r="B1178" s="153"/>
      <c r="C1178" s="157"/>
      <c r="D1178" s="157"/>
      <c r="E1178" s="158"/>
      <c r="F1178" s="159"/>
      <c r="G1178" s="136" t="str">
        <f>DECOMPTE[[#This Row],[controle_1]]</f>
        <v>-</v>
      </c>
      <c r="H117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8" s="134">
        <f>IF(DECOMPTE[[#This Row],[controle_1]]="-",DECOMPTE[[#This Row],[Nb jours facturés au patient]]*Part_patient,0)</f>
        <v>0</v>
      </c>
      <c r="J117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8" s="119">
        <f>Décompte!$D$8</f>
        <v>43466</v>
      </c>
      <c r="L1178" s="16">
        <f>Décompte!$B$12</f>
        <v>0</v>
      </c>
      <c r="M1178" s="16">
        <f>Décompte!$B$18</f>
        <v>0</v>
      </c>
      <c r="N1178" s="15" t="str">
        <f>Décompte!$E$11</f>
        <v>INF</v>
      </c>
    </row>
    <row r="1179" spans="1:14" x14ac:dyDescent="0.2">
      <c r="A1179" s="152"/>
      <c r="B1179" s="153"/>
      <c r="C1179" s="157"/>
      <c r="D1179" s="157"/>
      <c r="E1179" s="158"/>
      <c r="F1179" s="159"/>
      <c r="G1179" s="136" t="str">
        <f>DECOMPTE[[#This Row],[controle_1]]</f>
        <v>-</v>
      </c>
      <c r="H117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79" s="134">
        <f>IF(DECOMPTE[[#This Row],[controle_1]]="-",DECOMPTE[[#This Row],[Nb jours facturés au patient]]*Part_patient,0)</f>
        <v>0</v>
      </c>
      <c r="J117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79" s="119">
        <f>Décompte!$D$8</f>
        <v>43466</v>
      </c>
      <c r="L1179" s="16">
        <f>Décompte!$B$12</f>
        <v>0</v>
      </c>
      <c r="M1179" s="16">
        <f>Décompte!$B$18</f>
        <v>0</v>
      </c>
      <c r="N1179" s="15" t="str">
        <f>Décompte!$E$11</f>
        <v>INF</v>
      </c>
    </row>
    <row r="1180" spans="1:14" x14ac:dyDescent="0.2">
      <c r="A1180" s="152"/>
      <c r="B1180" s="153"/>
      <c r="C1180" s="157"/>
      <c r="D1180" s="157"/>
      <c r="E1180" s="158"/>
      <c r="F1180" s="159"/>
      <c r="G1180" s="136" t="str">
        <f>DECOMPTE[[#This Row],[controle_1]]</f>
        <v>-</v>
      </c>
      <c r="H118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0" s="134">
        <f>IF(DECOMPTE[[#This Row],[controle_1]]="-",DECOMPTE[[#This Row],[Nb jours facturés au patient]]*Part_patient,0)</f>
        <v>0</v>
      </c>
      <c r="J118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0" s="119">
        <f>Décompte!$D$8</f>
        <v>43466</v>
      </c>
      <c r="L1180" s="16">
        <f>Décompte!$B$12</f>
        <v>0</v>
      </c>
      <c r="M1180" s="16">
        <f>Décompte!$B$18</f>
        <v>0</v>
      </c>
      <c r="N1180" s="15" t="str">
        <f>Décompte!$E$11</f>
        <v>INF</v>
      </c>
    </row>
    <row r="1181" spans="1:14" x14ac:dyDescent="0.2">
      <c r="A1181" s="152"/>
      <c r="B1181" s="153"/>
      <c r="C1181" s="157"/>
      <c r="D1181" s="157"/>
      <c r="E1181" s="158"/>
      <c r="F1181" s="159"/>
      <c r="G1181" s="136" t="str">
        <f>DECOMPTE[[#This Row],[controle_1]]</f>
        <v>-</v>
      </c>
      <c r="H118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1" s="134">
        <f>IF(DECOMPTE[[#This Row],[controle_1]]="-",DECOMPTE[[#This Row],[Nb jours facturés au patient]]*Part_patient,0)</f>
        <v>0</v>
      </c>
      <c r="J118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1" s="119">
        <f>Décompte!$D$8</f>
        <v>43466</v>
      </c>
      <c r="L1181" s="16">
        <f>Décompte!$B$12</f>
        <v>0</v>
      </c>
      <c r="M1181" s="16">
        <f>Décompte!$B$18</f>
        <v>0</v>
      </c>
      <c r="N1181" s="15" t="str">
        <f>Décompte!$E$11</f>
        <v>INF</v>
      </c>
    </row>
    <row r="1182" spans="1:14" x14ac:dyDescent="0.2">
      <c r="A1182" s="152"/>
      <c r="B1182" s="153"/>
      <c r="C1182" s="157"/>
      <c r="D1182" s="157"/>
      <c r="E1182" s="158"/>
      <c r="F1182" s="159"/>
      <c r="G1182" s="136" t="str">
        <f>DECOMPTE[[#This Row],[controle_1]]</f>
        <v>-</v>
      </c>
      <c r="H118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2" s="134">
        <f>IF(DECOMPTE[[#This Row],[controle_1]]="-",DECOMPTE[[#This Row],[Nb jours facturés au patient]]*Part_patient,0)</f>
        <v>0</v>
      </c>
      <c r="J118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2" s="119">
        <f>Décompte!$D$8</f>
        <v>43466</v>
      </c>
      <c r="L1182" s="16">
        <f>Décompte!$B$12</f>
        <v>0</v>
      </c>
      <c r="M1182" s="16">
        <f>Décompte!$B$18</f>
        <v>0</v>
      </c>
      <c r="N1182" s="15" t="str">
        <f>Décompte!$E$11</f>
        <v>INF</v>
      </c>
    </row>
    <row r="1183" spans="1:14" x14ac:dyDescent="0.2">
      <c r="A1183" s="152"/>
      <c r="B1183" s="153"/>
      <c r="C1183" s="157"/>
      <c r="D1183" s="157"/>
      <c r="E1183" s="158"/>
      <c r="F1183" s="159"/>
      <c r="G1183" s="136" t="str">
        <f>DECOMPTE[[#This Row],[controle_1]]</f>
        <v>-</v>
      </c>
      <c r="H118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3" s="134">
        <f>IF(DECOMPTE[[#This Row],[controle_1]]="-",DECOMPTE[[#This Row],[Nb jours facturés au patient]]*Part_patient,0)</f>
        <v>0</v>
      </c>
      <c r="J118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3" s="119">
        <f>Décompte!$D$8</f>
        <v>43466</v>
      </c>
      <c r="L1183" s="16">
        <f>Décompte!$B$12</f>
        <v>0</v>
      </c>
      <c r="M1183" s="16">
        <f>Décompte!$B$18</f>
        <v>0</v>
      </c>
      <c r="N1183" s="15" t="str">
        <f>Décompte!$E$11</f>
        <v>INF</v>
      </c>
    </row>
    <row r="1184" spans="1:14" x14ac:dyDescent="0.2">
      <c r="A1184" s="152"/>
      <c r="B1184" s="153"/>
      <c r="C1184" s="157"/>
      <c r="D1184" s="157"/>
      <c r="E1184" s="158"/>
      <c r="F1184" s="159"/>
      <c r="G1184" s="136" t="str">
        <f>DECOMPTE[[#This Row],[controle_1]]</f>
        <v>-</v>
      </c>
      <c r="H118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4" s="134">
        <f>IF(DECOMPTE[[#This Row],[controle_1]]="-",DECOMPTE[[#This Row],[Nb jours facturés au patient]]*Part_patient,0)</f>
        <v>0</v>
      </c>
      <c r="J118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4" s="119">
        <f>Décompte!$D$8</f>
        <v>43466</v>
      </c>
      <c r="L1184" s="16">
        <f>Décompte!$B$12</f>
        <v>0</v>
      </c>
      <c r="M1184" s="16">
        <f>Décompte!$B$18</f>
        <v>0</v>
      </c>
      <c r="N1184" s="15" t="str">
        <f>Décompte!$E$11</f>
        <v>INF</v>
      </c>
    </row>
    <row r="1185" spans="1:14" x14ac:dyDescent="0.2">
      <c r="A1185" s="152"/>
      <c r="B1185" s="153"/>
      <c r="C1185" s="157"/>
      <c r="D1185" s="157"/>
      <c r="E1185" s="158"/>
      <c r="F1185" s="159"/>
      <c r="G1185" s="136" t="str">
        <f>DECOMPTE[[#This Row],[controle_1]]</f>
        <v>-</v>
      </c>
      <c r="H118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5" s="134">
        <f>IF(DECOMPTE[[#This Row],[controle_1]]="-",DECOMPTE[[#This Row],[Nb jours facturés au patient]]*Part_patient,0)</f>
        <v>0</v>
      </c>
      <c r="J118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5" s="119">
        <f>Décompte!$D$8</f>
        <v>43466</v>
      </c>
      <c r="L1185" s="16">
        <f>Décompte!$B$12</f>
        <v>0</v>
      </c>
      <c r="M1185" s="16">
        <f>Décompte!$B$18</f>
        <v>0</v>
      </c>
      <c r="N1185" s="15" t="str">
        <f>Décompte!$E$11</f>
        <v>INF</v>
      </c>
    </row>
    <row r="1186" spans="1:14" x14ac:dyDescent="0.2">
      <c r="A1186" s="152"/>
      <c r="B1186" s="153"/>
      <c r="C1186" s="157"/>
      <c r="D1186" s="157"/>
      <c r="E1186" s="158"/>
      <c r="F1186" s="159"/>
      <c r="G1186" s="136" t="str">
        <f>DECOMPTE[[#This Row],[controle_1]]</f>
        <v>-</v>
      </c>
      <c r="H118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6" s="134">
        <f>IF(DECOMPTE[[#This Row],[controle_1]]="-",DECOMPTE[[#This Row],[Nb jours facturés au patient]]*Part_patient,0)</f>
        <v>0</v>
      </c>
      <c r="J118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6" s="119">
        <f>Décompte!$D$8</f>
        <v>43466</v>
      </c>
      <c r="L1186" s="16">
        <f>Décompte!$B$12</f>
        <v>0</v>
      </c>
      <c r="M1186" s="16">
        <f>Décompte!$B$18</f>
        <v>0</v>
      </c>
      <c r="N1186" s="15" t="str">
        <f>Décompte!$E$11</f>
        <v>INF</v>
      </c>
    </row>
    <row r="1187" spans="1:14" x14ac:dyDescent="0.2">
      <c r="A1187" s="152"/>
      <c r="B1187" s="153"/>
      <c r="C1187" s="157"/>
      <c r="D1187" s="157"/>
      <c r="E1187" s="158"/>
      <c r="F1187" s="159"/>
      <c r="G1187" s="136" t="str">
        <f>DECOMPTE[[#This Row],[controle_1]]</f>
        <v>-</v>
      </c>
      <c r="H118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7" s="134">
        <f>IF(DECOMPTE[[#This Row],[controle_1]]="-",DECOMPTE[[#This Row],[Nb jours facturés au patient]]*Part_patient,0)</f>
        <v>0</v>
      </c>
      <c r="J118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7" s="119">
        <f>Décompte!$D$8</f>
        <v>43466</v>
      </c>
      <c r="L1187" s="16">
        <f>Décompte!$B$12</f>
        <v>0</v>
      </c>
      <c r="M1187" s="16">
        <f>Décompte!$B$18</f>
        <v>0</v>
      </c>
      <c r="N1187" s="15" t="str">
        <f>Décompte!$E$11</f>
        <v>INF</v>
      </c>
    </row>
    <row r="1188" spans="1:14" x14ac:dyDescent="0.2">
      <c r="A1188" s="152"/>
      <c r="B1188" s="153"/>
      <c r="C1188" s="157"/>
      <c r="D1188" s="157"/>
      <c r="E1188" s="158"/>
      <c r="F1188" s="159"/>
      <c r="G1188" s="136" t="str">
        <f>DECOMPTE[[#This Row],[controle_1]]</f>
        <v>-</v>
      </c>
      <c r="H118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8" s="134">
        <f>IF(DECOMPTE[[#This Row],[controle_1]]="-",DECOMPTE[[#This Row],[Nb jours facturés au patient]]*Part_patient,0)</f>
        <v>0</v>
      </c>
      <c r="J118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8" s="119">
        <f>Décompte!$D$8</f>
        <v>43466</v>
      </c>
      <c r="L1188" s="16">
        <f>Décompte!$B$12</f>
        <v>0</v>
      </c>
      <c r="M1188" s="16">
        <f>Décompte!$B$18</f>
        <v>0</v>
      </c>
      <c r="N1188" s="15" t="str">
        <f>Décompte!$E$11</f>
        <v>INF</v>
      </c>
    </row>
    <row r="1189" spans="1:14" x14ac:dyDescent="0.2">
      <c r="A1189" s="152"/>
      <c r="B1189" s="153"/>
      <c r="C1189" s="157"/>
      <c r="D1189" s="157"/>
      <c r="E1189" s="158"/>
      <c r="F1189" s="159"/>
      <c r="G1189" s="136" t="str">
        <f>DECOMPTE[[#This Row],[controle_1]]</f>
        <v>-</v>
      </c>
      <c r="H118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89" s="134">
        <f>IF(DECOMPTE[[#This Row],[controle_1]]="-",DECOMPTE[[#This Row],[Nb jours facturés au patient]]*Part_patient,0)</f>
        <v>0</v>
      </c>
      <c r="J118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89" s="119">
        <f>Décompte!$D$8</f>
        <v>43466</v>
      </c>
      <c r="L1189" s="16">
        <f>Décompte!$B$12</f>
        <v>0</v>
      </c>
      <c r="M1189" s="16">
        <f>Décompte!$B$18</f>
        <v>0</v>
      </c>
      <c r="N1189" s="15" t="str">
        <f>Décompte!$E$11</f>
        <v>INF</v>
      </c>
    </row>
    <row r="1190" spans="1:14" x14ac:dyDescent="0.2">
      <c r="A1190" s="152"/>
      <c r="B1190" s="153"/>
      <c r="C1190" s="157"/>
      <c r="D1190" s="157"/>
      <c r="E1190" s="158"/>
      <c r="F1190" s="159"/>
      <c r="G1190" s="136" t="str">
        <f>DECOMPTE[[#This Row],[controle_1]]</f>
        <v>-</v>
      </c>
      <c r="H1190"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0" s="134">
        <f>IF(DECOMPTE[[#This Row],[controle_1]]="-",DECOMPTE[[#This Row],[Nb jours facturés au patient]]*Part_patient,0)</f>
        <v>0</v>
      </c>
      <c r="J1190"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0" s="119">
        <f>Décompte!$D$8</f>
        <v>43466</v>
      </c>
      <c r="L1190" s="16">
        <f>Décompte!$B$12</f>
        <v>0</v>
      </c>
      <c r="M1190" s="16">
        <f>Décompte!$B$18</f>
        <v>0</v>
      </c>
      <c r="N1190" s="15" t="str">
        <f>Décompte!$E$11</f>
        <v>INF</v>
      </c>
    </row>
    <row r="1191" spans="1:14" x14ac:dyDescent="0.2">
      <c r="A1191" s="152"/>
      <c r="B1191" s="153"/>
      <c r="C1191" s="157"/>
      <c r="D1191" s="157"/>
      <c r="E1191" s="158"/>
      <c r="F1191" s="159"/>
      <c r="G1191" s="136" t="str">
        <f>DECOMPTE[[#This Row],[controle_1]]</f>
        <v>-</v>
      </c>
      <c r="H1191"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1" s="134">
        <f>IF(DECOMPTE[[#This Row],[controle_1]]="-",DECOMPTE[[#This Row],[Nb jours facturés au patient]]*Part_patient,0)</f>
        <v>0</v>
      </c>
      <c r="J1191"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1" s="119">
        <f>Décompte!$D$8</f>
        <v>43466</v>
      </c>
      <c r="L1191" s="16">
        <f>Décompte!$B$12</f>
        <v>0</v>
      </c>
      <c r="M1191" s="16">
        <f>Décompte!$B$18</f>
        <v>0</v>
      </c>
      <c r="N1191" s="15" t="str">
        <f>Décompte!$E$11</f>
        <v>INF</v>
      </c>
    </row>
    <row r="1192" spans="1:14" x14ac:dyDescent="0.2">
      <c r="A1192" s="152"/>
      <c r="B1192" s="153"/>
      <c r="C1192" s="157"/>
      <c r="D1192" s="157"/>
      <c r="E1192" s="158"/>
      <c r="F1192" s="159"/>
      <c r="G1192" s="136" t="str">
        <f>DECOMPTE[[#This Row],[controle_1]]</f>
        <v>-</v>
      </c>
      <c r="H1192"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2" s="134">
        <f>IF(DECOMPTE[[#This Row],[controle_1]]="-",DECOMPTE[[#This Row],[Nb jours facturés au patient]]*Part_patient,0)</f>
        <v>0</v>
      </c>
      <c r="J1192"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2" s="119">
        <f>Décompte!$D$8</f>
        <v>43466</v>
      </c>
      <c r="L1192" s="16">
        <f>Décompte!$B$12</f>
        <v>0</v>
      </c>
      <c r="M1192" s="16">
        <f>Décompte!$B$18</f>
        <v>0</v>
      </c>
      <c r="N1192" s="15" t="str">
        <f>Décompte!$E$11</f>
        <v>INF</v>
      </c>
    </row>
    <row r="1193" spans="1:14" x14ac:dyDescent="0.2">
      <c r="A1193" s="152"/>
      <c r="B1193" s="153"/>
      <c r="C1193" s="157"/>
      <c r="D1193" s="157"/>
      <c r="E1193" s="158"/>
      <c r="F1193" s="159"/>
      <c r="G1193" s="136" t="str">
        <f>DECOMPTE[[#This Row],[controle_1]]</f>
        <v>-</v>
      </c>
      <c r="H1193"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3" s="134">
        <f>IF(DECOMPTE[[#This Row],[controle_1]]="-",DECOMPTE[[#This Row],[Nb jours facturés au patient]]*Part_patient,0)</f>
        <v>0</v>
      </c>
      <c r="J1193"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3" s="119">
        <f>Décompte!$D$8</f>
        <v>43466</v>
      </c>
      <c r="L1193" s="16">
        <f>Décompte!$B$12</f>
        <v>0</v>
      </c>
      <c r="M1193" s="16">
        <f>Décompte!$B$18</f>
        <v>0</v>
      </c>
      <c r="N1193" s="15" t="str">
        <f>Décompte!$E$11</f>
        <v>INF</v>
      </c>
    </row>
    <row r="1194" spans="1:14" x14ac:dyDescent="0.2">
      <c r="A1194" s="152"/>
      <c r="B1194" s="153"/>
      <c r="C1194" s="157"/>
      <c r="D1194" s="157"/>
      <c r="E1194" s="158"/>
      <c r="F1194" s="159"/>
      <c r="G1194" s="136" t="str">
        <f>DECOMPTE[[#This Row],[controle_1]]</f>
        <v>-</v>
      </c>
      <c r="H1194"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4" s="134">
        <f>IF(DECOMPTE[[#This Row],[controle_1]]="-",DECOMPTE[[#This Row],[Nb jours facturés au patient]]*Part_patient,0)</f>
        <v>0</v>
      </c>
      <c r="J1194"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4" s="119">
        <f>Décompte!$D$8</f>
        <v>43466</v>
      </c>
      <c r="L1194" s="16">
        <f>Décompte!$B$12</f>
        <v>0</v>
      </c>
      <c r="M1194" s="16">
        <f>Décompte!$B$18</f>
        <v>0</v>
      </c>
      <c r="N1194" s="15" t="str">
        <f>Décompte!$E$11</f>
        <v>INF</v>
      </c>
    </row>
    <row r="1195" spans="1:14" x14ac:dyDescent="0.2">
      <c r="A1195" s="152"/>
      <c r="B1195" s="153"/>
      <c r="C1195" s="157"/>
      <c r="D1195" s="157"/>
      <c r="E1195" s="158"/>
      <c r="F1195" s="159"/>
      <c r="G1195" s="136" t="str">
        <f>DECOMPTE[[#This Row],[controle_1]]</f>
        <v>-</v>
      </c>
      <c r="H1195"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5" s="134">
        <f>IF(DECOMPTE[[#This Row],[controle_1]]="-",DECOMPTE[[#This Row],[Nb jours facturés au patient]]*Part_patient,0)</f>
        <v>0</v>
      </c>
      <c r="J1195"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5" s="119">
        <f>Décompte!$D$8</f>
        <v>43466</v>
      </c>
      <c r="L1195" s="16">
        <f>Décompte!$B$12</f>
        <v>0</v>
      </c>
      <c r="M1195" s="16">
        <f>Décompte!$B$18</f>
        <v>0</v>
      </c>
      <c r="N1195" s="15" t="str">
        <f>Décompte!$E$11</f>
        <v>INF</v>
      </c>
    </row>
    <row r="1196" spans="1:14" x14ac:dyDescent="0.2">
      <c r="A1196" s="152"/>
      <c r="B1196" s="153"/>
      <c r="C1196" s="157"/>
      <c r="D1196" s="157"/>
      <c r="E1196" s="158"/>
      <c r="F1196" s="159"/>
      <c r="G1196" s="136" t="str">
        <f>DECOMPTE[[#This Row],[controle_1]]</f>
        <v>-</v>
      </c>
      <c r="H1196"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6" s="134">
        <f>IF(DECOMPTE[[#This Row],[controle_1]]="-",DECOMPTE[[#This Row],[Nb jours facturés au patient]]*Part_patient,0)</f>
        <v>0</v>
      </c>
      <c r="J1196"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6" s="119">
        <f>Décompte!$D$8</f>
        <v>43466</v>
      </c>
      <c r="L1196" s="16">
        <f>Décompte!$B$12</f>
        <v>0</v>
      </c>
      <c r="M1196" s="16">
        <f>Décompte!$B$18</f>
        <v>0</v>
      </c>
      <c r="N1196" s="15" t="str">
        <f>Décompte!$E$11</f>
        <v>INF</v>
      </c>
    </row>
    <row r="1197" spans="1:14" x14ac:dyDescent="0.2">
      <c r="A1197" s="152"/>
      <c r="B1197" s="153"/>
      <c r="C1197" s="157"/>
      <c r="D1197" s="157"/>
      <c r="E1197" s="158"/>
      <c r="F1197" s="159"/>
      <c r="G1197" s="136" t="str">
        <f>DECOMPTE[[#This Row],[controle_1]]</f>
        <v>-</v>
      </c>
      <c r="H1197"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7" s="134">
        <f>IF(DECOMPTE[[#This Row],[controle_1]]="-",DECOMPTE[[#This Row],[Nb jours facturés au patient]]*Part_patient,0)</f>
        <v>0</v>
      </c>
      <c r="J1197"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7" s="119">
        <f>Décompte!$D$8</f>
        <v>43466</v>
      </c>
      <c r="L1197" s="16">
        <f>Décompte!$B$12</f>
        <v>0</v>
      </c>
      <c r="M1197" s="16">
        <f>Décompte!$B$18</f>
        <v>0</v>
      </c>
      <c r="N1197" s="15" t="str">
        <f>Décompte!$E$11</f>
        <v>INF</v>
      </c>
    </row>
    <row r="1198" spans="1:14" x14ac:dyDescent="0.2">
      <c r="A1198" s="152"/>
      <c r="B1198" s="153"/>
      <c r="C1198" s="157"/>
      <c r="D1198" s="157"/>
      <c r="E1198" s="158"/>
      <c r="F1198" s="159"/>
      <c r="G1198" s="136" t="str">
        <f>DECOMPTE[[#This Row],[controle_1]]</f>
        <v>-</v>
      </c>
      <c r="H1198"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8" s="134">
        <f>IF(DECOMPTE[[#This Row],[controle_1]]="-",DECOMPTE[[#This Row],[Nb jours facturés au patient]]*Part_patient,0)</f>
        <v>0</v>
      </c>
      <c r="J1198"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8" s="119">
        <f>Décompte!$D$8</f>
        <v>43466</v>
      </c>
      <c r="L1198" s="16">
        <f>Décompte!$B$12</f>
        <v>0</v>
      </c>
      <c r="M1198" s="16">
        <f>Décompte!$B$18</f>
        <v>0</v>
      </c>
      <c r="N1198" s="15" t="str">
        <f>Décompte!$E$11</f>
        <v>INF</v>
      </c>
    </row>
    <row r="1199" spans="1:14" x14ac:dyDescent="0.2">
      <c r="A1199" s="152"/>
      <c r="B1199" s="153"/>
      <c r="C1199" s="157"/>
      <c r="D1199" s="157"/>
      <c r="E1199" s="158"/>
      <c r="F1199" s="159"/>
      <c r="G1199" s="136" t="str">
        <f>DECOMPTE[[#This Row],[controle_1]]</f>
        <v>-</v>
      </c>
      <c r="H1199" s="115" t="str">
        <f>IF(AND(DECOMPTE[[#This Row],[Heures
OPAS A]]="",DECOMPTE[[#This Row],[Heures
OPAS B]]="",DECOMPTE[[#This Row],[Heures
OPAS C]]=""),"-",
IF(AND(DECOMPTE[[#This Row],[N° de facture]]="",DECOMPTE[[#This Row],[Nb jours facturés au patient]]=""),"Entrez le n° de facture ET les jours facturés au patient",
IF(DECOMPTE[[#This Row],[N° de facture]]="","Entrez le n° de facture",IF(DECOMPTE[[#This Row],[Nb jours facturés au patient]]="","Entrez le nb de jours facturés au patient","-"))))</f>
        <v>-</v>
      </c>
      <c r="I1199" s="134">
        <f>IF(DECOMPTE[[#This Row],[controle_1]]="-",DECOMPTE[[#This Row],[Nb jours facturés au patient]]*Part_patient,0)</f>
        <v>0</v>
      </c>
      <c r="J1199" s="116">
        <f>IF(NOT(DECOMPTE[[#This Row],[controle_1]]="-"),0,
IF((
(Tarif_OPAS_A-Part_AOS_A)*DECOMPTE[[#This Row],[Heures
OPAS A]]
) + (
(Tarif_OPAS_B-Part_AOS_B)*DECOMPTE[[#This Row],[Heures
OPAS B]]
) + (
(Tarif_OPAS_C-Part_AOS_C)*DECOMPTE[[#This Row],[Heures
OPAS C]]
)-(
Part_patient*(DECOMPTE[[#This Row],[Nb jours facturés au patient]]))&lt;0,0,
(
(Tarif_OPAS_A-Part_AOS_A)*DECOMPTE[[#This Row],[Heures
OPAS A]]
) + (
(Tarif_OPAS_B-Part_AOS_B)*DECOMPTE[[#This Row],[Heures
OPAS B]]
) + (
(Tarif_OPAS_C-Part_AOS_C)*DECOMPTE[[#This Row],[Heures
OPAS C]]
)-(
Part_patient*(DECOMPTE[[#This Row],[Nb jours facturés au patient]]))))</f>
        <v>0</v>
      </c>
      <c r="K1199" s="119">
        <f>Décompte!$D$8</f>
        <v>43466</v>
      </c>
      <c r="L1199" s="16">
        <f>Décompte!$B$12</f>
        <v>0</v>
      </c>
      <c r="M1199" s="16">
        <f>Décompte!$B$18</f>
        <v>0</v>
      </c>
      <c r="N1199" s="15" t="str">
        <f>Décompte!$E$11</f>
        <v>INF</v>
      </c>
    </row>
    <row r="1200" spans="1:14" x14ac:dyDescent="0.2">
      <c r="A1200" s="139" t="s">
        <v>25</v>
      </c>
      <c r="B1200" s="50"/>
      <c r="C1200" s="140">
        <f>SUBTOTAL(109,DECOMPTE[Heures
OPAS A])</f>
        <v>0</v>
      </c>
      <c r="D1200" s="141">
        <f>SUBTOTAL(109,DECOMPTE[Heures
OPAS B])</f>
        <v>0</v>
      </c>
      <c r="E1200" s="142">
        <f>SUBTOTAL(109,DECOMPTE[Heures
OPAS C])</f>
        <v>0</v>
      </c>
      <c r="F1200" s="143">
        <f>SUBTOTAL(109,DECOMPTE[Nb jours facturés au patient])</f>
        <v>0</v>
      </c>
      <c r="G1200" s="91"/>
      <c r="H1200" s="144">
        <f>SUBTOTAL(109,DECOMPTE[controle_1])</f>
        <v>0</v>
      </c>
      <c r="I1200" s="145">
        <f>SUBTOTAL(109,DECOMPTE[Montant de la part patient])</f>
        <v>0</v>
      </c>
      <c r="J1200" s="144">
        <f>SUBTOTAL(109,DECOMPTE[formule_fin_residuel])</f>
        <v>0</v>
      </c>
      <c r="K1200" s="12"/>
      <c r="L1200" s="12"/>
      <c r="M1200" s="12"/>
      <c r="N1200" s="12"/>
    </row>
  </sheetData>
  <sheetProtection password="DC07" sheet="1" objects="1" scenarios="1"/>
  <mergeCells count="3">
    <mergeCell ref="C2:E2"/>
    <mergeCell ref="A2:B2"/>
    <mergeCell ref="A1:G1"/>
  </mergeCells>
  <conditionalFormatting sqref="A3:B3">
    <cfRule type="duplicateValues" dxfId="35" priority="4"/>
  </conditionalFormatting>
  <conditionalFormatting sqref="G4:H1199">
    <cfRule type="containsText" dxfId="34" priority="3" operator="containsText" text="Entrez">
      <formula>NOT(ISERROR(SEARCH("Entrez",G4)))</formula>
    </cfRule>
  </conditionalFormatting>
  <conditionalFormatting sqref="I3">
    <cfRule type="duplicateValues" dxfId="33" priority="2"/>
  </conditionalFormatting>
  <conditionalFormatting sqref="F3">
    <cfRule type="duplicateValues" dxfId="32" priority="1"/>
  </conditionalFormatting>
  <conditionalFormatting sqref="A4:B1199">
    <cfRule type="duplicateValues" dxfId="31" priority="580"/>
  </conditionalFormatting>
  <dataValidations xWindow="446" yWindow="747" count="7">
    <dataValidation allowBlank="1" showInputMessage="1" showErrorMessage="1" promptTitle="Contrôle" prompt="Ne pas remplir cette colonne!_x000a__x000a_Veuillez consulter les remarques de cette colonne et corriger les éventuelles erreurs de saisie de votre décompte._x000a_" sqref="G4:G1199"/>
    <dataValidation allowBlank="1" showInputMessage="1" showErrorMessage="1" promptTitle="Financement résiduel" prompt="Ne pas remplir cette colonne!_x000a__x000a_Seules les heures portant un numéro de facture et le nombre de jours facturées au patient sont prises en compte dans le calcul du financement résiduel._x000a_" sqref="J4:J1199"/>
    <dataValidation allowBlank="1" showInputMessage="1" showErrorMessage="1" promptTitle="Montant de la part patient" prompt="Ne pas remplir cette colonne!_x000a__x000a_Le montant de la part patient correspond au nombre de jours facturés au patient multiplié par 8 CHF (tarif de la contribution obligatoire du patient)." sqref="I4:I1199"/>
    <dataValidation type="decimal" operator="greaterThanOrEqual" allowBlank="1" showInputMessage="1" showErrorMessage="1" error="Le nombre doit être supérieur ou égale à 0." promptTitle="Heures de prestations" prompt="_x000a_Pour être intérgrées au décompte, les heures de prestations doivent:_x000a_- concerner des prestations de type OPAS a, b ou c._x000a_- avoir été remboursées entièrement par l'AOS_x000a_- avoir été effectuées auprès de patients résidant de le canton de Genève" sqref="C4:E1199">
      <formula1>0</formula1>
    </dataValidation>
    <dataValidation type="whole" operator="greaterThanOrEqual" showInputMessage="1" showErrorMessage="1" errorTitle="Nbre de jours avec prestations" error="La valeur entrée doit être un nombre entier." promptTitle="Jours facturés au patient" prompt="Nombre de jours ayant fait l'objet d'une prestation auprès du patient, durant la période relative à la facture._x000a__x000a_Dans le cas de prestations déléguées, se référer à la directive._x000a__x000a_La valeur entrée doit être un nombre entier." sqref="F4:F1199">
      <formula1>0</formula1>
    </dataValidation>
    <dataValidation allowBlank="1" showInputMessage="1" showErrorMessage="1" promptTitle="N° de facture" prompt="_x000a_Veuillez entrer le numéro de facture. _x000a__x000a_Les doublons ne sont pas admis et apparaissent en rouge. Veuillez les corriger, le cas échéant." sqref="A4:A1199"/>
    <dataValidation allowBlank="1" showInputMessage="1" showErrorMessage="1" promptTitle="Date d'émission de la facture" prompt="_x000a_Veuillez entrer la date d'émission de la facture. _x000a_" sqref="B4:B1199"/>
  </dataValidations>
  <pageMargins left="0.70866141732283472" right="0.70866141732283472" top="0.74803149606299213" bottom="0.74803149606299213" header="0.31496062992125984" footer="0.31496062992125984"/>
  <pageSetup paperSize="9" scale="41" orientation="portrait" r:id="rId1"/>
  <headerFooter scaleWithDoc="0">
    <oddHeader>&amp;LDGS&amp;C&amp;A&amp;R&amp;D</oddHeader>
    <oddFooter>&amp;L&amp;F&amp;R&amp;P/&amp;N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D13"/>
  <sheetViews>
    <sheetView workbookViewId="0">
      <selection activeCell="C42" sqref="C42"/>
    </sheetView>
  </sheetViews>
  <sheetFormatPr baseColWidth="10" defaultRowHeight="12.75" x14ac:dyDescent="0.2"/>
  <cols>
    <col min="2" max="2" width="13" customWidth="1"/>
    <col min="3" max="3" width="22.42578125" customWidth="1"/>
  </cols>
  <sheetData>
    <row r="1" spans="1:4" x14ac:dyDescent="0.2">
      <c r="A1" s="5" t="s">
        <v>20</v>
      </c>
      <c r="B1" s="5" t="s">
        <v>8</v>
      </c>
      <c r="C1" s="5" t="s">
        <v>15</v>
      </c>
      <c r="D1" s="74" t="s">
        <v>53</v>
      </c>
    </row>
    <row r="2" spans="1:4" x14ac:dyDescent="0.2">
      <c r="A2" s="9">
        <v>43466</v>
      </c>
      <c r="B2" s="6">
        <f>DATE(YEAR(Décompte!$B$7),1,1)</f>
        <v>43466</v>
      </c>
      <c r="C2" t="s">
        <v>16</v>
      </c>
      <c r="D2" s="73" t="s">
        <v>41</v>
      </c>
    </row>
    <row r="3" spans="1:4" x14ac:dyDescent="0.2">
      <c r="A3" s="9">
        <v>43831</v>
      </c>
      <c r="B3" s="6">
        <f>DATE(YEAR(Décompte!$B$7),2,1)</f>
        <v>43497</v>
      </c>
      <c r="C3" t="s">
        <v>17</v>
      </c>
      <c r="D3" s="73" t="s">
        <v>54</v>
      </c>
    </row>
    <row r="4" spans="1:4" x14ac:dyDescent="0.2">
      <c r="A4" s="9">
        <v>44197</v>
      </c>
      <c r="B4" s="6">
        <f>DATE(YEAR(Décompte!$B$7),3,1)</f>
        <v>43525</v>
      </c>
      <c r="C4" t="s">
        <v>18</v>
      </c>
      <c r="D4" t="s">
        <v>55</v>
      </c>
    </row>
    <row r="5" spans="1:4" x14ac:dyDescent="0.2">
      <c r="A5" s="9">
        <v>44562</v>
      </c>
      <c r="B5" s="6">
        <f>DATE(YEAR(Décompte!$B$7),4,1)</f>
        <v>43556</v>
      </c>
      <c r="C5" t="s">
        <v>19</v>
      </c>
    </row>
    <row r="6" spans="1:4" x14ac:dyDescent="0.2">
      <c r="A6" s="9">
        <v>44927</v>
      </c>
      <c r="B6" s="6">
        <f>DATE(YEAR(Décompte!$B$7),5,1)</f>
        <v>43586</v>
      </c>
    </row>
    <row r="7" spans="1:4" x14ac:dyDescent="0.2">
      <c r="A7" s="9">
        <v>45292</v>
      </c>
      <c r="B7" s="6">
        <f>DATE(YEAR(Décompte!$B$7),6,1)</f>
        <v>43617</v>
      </c>
    </row>
    <row r="8" spans="1:4" x14ac:dyDescent="0.2">
      <c r="A8" s="9">
        <v>45658</v>
      </c>
      <c r="B8" s="6">
        <f>DATE(YEAR(Décompte!$B$7),7,1)</f>
        <v>43647</v>
      </c>
      <c r="C8" s="6">
        <f>DATE(YEAR(Décompte!$B$7),1,1)</f>
        <v>43466</v>
      </c>
    </row>
    <row r="9" spans="1:4" x14ac:dyDescent="0.2">
      <c r="A9" s="9">
        <v>46023</v>
      </c>
      <c r="B9" s="6">
        <f>DATE(YEAR(Décompte!$B$7),8,1)</f>
        <v>43678</v>
      </c>
    </row>
    <row r="10" spans="1:4" x14ac:dyDescent="0.2">
      <c r="A10" s="9">
        <v>46388</v>
      </c>
      <c r="B10" s="6">
        <f>DATE(YEAR(Décompte!$B$7),9,1)</f>
        <v>43709</v>
      </c>
    </row>
    <row r="11" spans="1:4" x14ac:dyDescent="0.2">
      <c r="A11" s="9">
        <v>46753</v>
      </c>
      <c r="B11" s="6">
        <f>DATE(YEAR(Décompte!$B$7),10,1)</f>
        <v>43739</v>
      </c>
    </row>
    <row r="12" spans="1:4" x14ac:dyDescent="0.2">
      <c r="A12" s="9">
        <v>47119</v>
      </c>
      <c r="B12" s="6">
        <f>DATE(YEAR(Décompte!$B$7),11,1)</f>
        <v>43770</v>
      </c>
    </row>
    <row r="13" spans="1:4" x14ac:dyDescent="0.2">
      <c r="A13" s="9">
        <v>47484</v>
      </c>
      <c r="B13" s="6">
        <f>DATE(YEAR(Décompte!$B$7),12,1)</f>
        <v>43800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3 e 1 c 1 0 4 1 - 0 f a 0 - 4 b 8 a - 9 f f 2 - 4 3 c 0 a 4 b 9 8 9 5 9 "   s q m i d = " e 9 d 7 4 6 d 4 - f b 0 f - 4 7 a c - 9 a 4 3 - 3 a 6 7 a 1 a 1 4 6 d 0 "   x m l n s = " h t t p : / / s c h e m a s . m i c r o s o f t . c o m / D a t a M a s h u p " > A A A A A E s F A A B Q S w M E F A A C A A g A V 2 b 2 T r v S n l C s A A A A + g A A A B I A H A B D b 2 5 m a W c v U G F j a 2 F n Z S 5 4 b W w g o h g A K K A U A A A A A A A A A A A A A A A A A A A A A A A A A A A A h Y / P C o J A G M R f R f b u t 7 v + o + J z P X j p k B A E 0 V V 0 1 S V d Q 9 f W d + v Q I / U K B W V 0 6 z Y z z A 9 m H r c 7 J n P X O l c 5 j K r X M e H A i C N 1 0 Z d K 1 z G Z T O W u S C J w n x f n v J b O q 6 z H z T y q m D T G X D a U W m v B + t A P N f U Y 4 / S U 7 Q 5 F I 7 v c V X o 0 u S 4 k + V L l f 4 o I P L 7 H C A 8 C B k E Y B s A j j n S J M V N 6 0 R x C 8 L 1 1 B A z p T 4 z p 1 J p p k K I a 3 H S L d L F I P z / E E 1 B L A w Q U A A I A C A B X Z v Z 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V 2 b 2 T p F E e X o 9 A g A A M Q k A A B M A H A B G b 3 J t d W x h c y 9 T Z W N 0 a W 9 u M S 5 t I K I Y A C i g F A A A A A A A A A A A A A A A A A A A A A A A A A A A A O 1 T y 2 7 a Q B T d I / E P I 2 d j J A t h 0 0 R q K x a E h 2 o 1 M R W G d h F H o 8 F c m l H G M 2 h m j I g Q / 5 J l 2 X X R L y g / 1 h n T A o I 2 a a o u 8 c K 2 7 j 3 3 f Y 6 C V F P B U b z 5 + m / L p X J J 3 R E J Y 3 T d C 2 P s o w Z i o M s l Z J 5 Y 5 D I F Y + n M U 2 D V T 0 L e j 4 S 4 d 7 u U Q b U l u A a u l e v E b 5 J h r 3 4 e 1 B I / w G E U D 8 L B c B D 2 o h j H w 8 u P n c j + R 5 1 O n N T O c c i V p j q 3 x b E E B S T H S l C e 9 O J m G 0 0 l n a 1 X o J I 2 l b b B G S i k J e G K a m E s C g U 1 / 3 X S p e k d B a n Q + h F l o L U E B B w x + p l D 0 u / 2 r 5 r X h O G a j 9 u Q i m y q A W t J M 1 D m D c y 0 1 8 U 2 C 6 5 d 4 M C v z p m a O x U P 8 Z w x z 9 T K o e J t Z t 9 s A w / I i N k N b F a x u A k 1 Z A 1 n 4 3 S 8 9 5 S P G 0 6 B c W 6 X N 2 2 i y e 3 P + D N n 8 D A F l I k x n d D 1 y j E 5 C l x 1 Y A e a C J m 1 B M s z b l H K 3 a / m L R Z O 9 P 0 r G g O a k F T n Z r 7 1 K q M K z l w 2 q b g S s p F p R p l F o S m R i C h l I M Z Q c c w E t i b h D 0 s P L Z x 3 x g q q i O p 9 a M a o a Q A h 1 x e v q r b o b y G X z 0 N a x 5 B r Q w X C N d q 1 t u u M 8 B T + H L E Z 0 O B J b k I 0 N Y Q 6 B l u m y f U 3 B r 8 G 1 D D X h S e 1 H s H A 3 u I w a u s L j n 3 m U N t k Y / N f G C O R H R X o t w 7 G X V a 2 9 2 2 D 5 H T 9 x f K y I J 9 C K p 8 a C m e W w r t 7 9 y E T M 7 g i S k f u I S k 8 v 1 I u U f 5 3 G Y + 0 G p y 0 u q f V 4 C m t B v 9 b q 8 F J q y e t v k C r 9 Z N W 9 7 R a f 0 q r 9 W e 0 + g + 3 3 C / 6 s j v + A F B L A Q I t A B Q A A g A I A F d m 9 k 6 7 0 p 5 Q r A A A A P o A A A A S A A A A A A A A A A A A A A A A A A A A A A B D b 2 5 m a W c v U G F j a 2 F n Z S 5 4 b W x Q S w E C L Q A U A A I A C A B X Z v Z O D 8 r p q 6 Q A A A D p A A A A E w A A A A A A A A A A A A A A A A D 4 A A A A W 0 N v b n R l b n R f V H l w Z X N d L n h t b F B L A Q I t A B Q A A g A I A F d m 9 k 6 R R H l 6 P Q I A A D E J A A A T A A A A A A A A A A A A A A A A A O k B A A B G b 3 J t d W x h c y 9 T Z W N 0 a W 9 u M S 5 t U E s F B g A A A A A D A A M A w g A A A H M 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M x A A A A A A A A A T 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1 P S V N f M T w v S X R l b V B h d G g + P C 9 J d G V t T G 9 j Y X R p b 2 4 + P F N 0 Y W J s Z U V u d H J p Z X M + P E V u d H J 5 I F R 5 c G U 9 I k l z U H J p d m F 0 Z S I g V m F s d W U 9 I m w w I i A v P j x F b n R y e S B U e X B l P S J O Y W 1 l V X B k Y X R l Z E F m d G V y R m l s b C I g V m F s d W U 9 I m w w I i A v P j x F b n R y e S B U e X B l P S J C d W Z m Z X J O Z X h 0 U m V m c m V z a C I g V m F s d W U 9 I m w x I i A v P j x F b n R y e S B U e X B l P S J S Z X N 1 b H R U e X B l I i B W Y W x 1 Z T 0 i c 0 V 4 Y 2 V w d G l v b i I g L z 4 8 R W 5 0 c n k g V H l w Z T 0 i Q W R k Z W R U b 0 R h d G F N b 2 R l b C I g V m F s d W U 9 I m w w I i A v P j x F b n R y e S B U e X B l P S J G a W x s R W 5 h Y m x l Z C I g V m F s d W U 9 I m w w I i A v P j x F b n R y e S B U e X B l P S J G a W x s V G 9 E Y X R h T W 9 k Z W x F b m F i b G V k I i B W Y W x 1 Z T 0 i b D A i I C 8 + P E V u d H J 5 I F R 5 c G U 9 I k Z p b G x T d G F 0 d X M i I F Z h b H V l P S J z Q 2 9 t c G x l d G U i I C 8 + P E V u d H J 5 I F R 5 c G U 9 I k Z p b G x D b 3 V u d C I g V m F s d W U 9 I m w x O S I g L z 4 8 R W 5 0 c n k g V H l w Z T 0 i R m l s b E V y c m 9 y Q 2 9 1 b n Q i I F Z h b H V l P S J s M C I g L z 4 8 R W 5 0 c n k g V H l w Z T 0 i R m l s b E N v b H V t b l R 5 c G V z I i B W Y W x 1 Z T 0 i c 0 F B T U R B d 0 1 E Q m d N R E N R W U Q i I C 8 + P E V u d H J 5 I F R 5 c G U 9 I k Z p b G x D b 2 x 1 b W 5 O Y W 1 l c y I g V m F s d W U 9 I n N b J n F 1 b 3 Q 7 T s K w I G R l I G Z h Y 3 R 1 c m U g w 6 l t a X N l X G 4 o c m V t Y m 9 1 c n P D q W U g c G F y I G F z c 3 V y Z X V y c y k m c X V v d D s s J n F 1 b 3 Q 7 S G V 1 c m V z X G 5 P U E F T I E E m c X V v d D s s J n F 1 b 3 Q 7 S G V 1 c m V z X G 5 P U E F T I E I m c X V v d D s s J n F 1 b 3 Q 7 S G V 1 c m V z X G 5 P U E F T I E M m c X V v d D s s J n F 1 b 3 Q 7 T W 9 u d G F u d C B y Z W 1 i b 3 V y c 8 O p I H B h c i B h c 3 N 1 c m F u Y 2 U m c X V v d D s s J n F 1 b 3 Q 7 T W 9 u d G F u d C B m Y W N 0 d X L D q S B h d S B w Y X R p Z W 5 0 J n F 1 b 3 Q 7 L C Z x d W 9 0 O 0 N v b n R y w 7 R s Z S Z x d W 9 0 O y w m c X V v d D t j b 2 5 0 c m 9 s Z V 8 x J n F 1 b 3 Q 7 L C Z x d W 9 0 O 2 N v b n R y b 2 x l X z I m c X V v d D s s J n F 1 b 3 Q 7 R G F 0 Z S Z x d W 9 0 O y w m c X V v d D t O b 2 0 m c X V v d D s s J n F 1 b 3 Q 7 U k N D J n F 1 b 3 Q 7 X S I g L z 4 8 R W 5 0 c n k g V H l w Z T 0 i R m l s b E V y c m 9 y Q 2 9 k Z S I g V m F s d W U 9 I n N V b m t u b 3 d u I i A v P j x F b n R y e S B U e X B l P S J G a W x s T G F z d F V w Z G F 0 Z W Q i I F Z h b H V l P S J k M j A x O S 0 w N i 0 y M V Q x N D o z N j o y N C 4 w M D E 4 M T k z W i I g L z 4 8 R W 5 0 c n k g V H l w Z T 0 i R m l s b G V k Q 2 9 t c G x l d G V S Z X N 1 b H R U b 1 d v c m t z a G V l d C I g V m F s d W U 9 I m w x I i A v P j x F b n R y e S B U e X B l P S J S Z W N v d m V y e V R h c m d l d F N o Z W V 0 I i B W Y W x 1 Z T 0 i c 0 Z l d W l s M j k i I C 8 + P E V u d H J 5 I F R 5 c G U 9 I l J l Y 2 9 2 Z X J 5 V G F y Z 2 V 0 Q 2 9 s d W 1 u I i B W Y W x 1 Z T 0 i b D E i I C 8 + P E V u d H J 5 I F R 5 c G U 9 I l J l Y 2 9 2 Z X J 5 V G F y Z 2 V 0 U m 9 3 I i B W Y W x 1 Z T 0 i b D E i I C 8 + P E V u d H J 5 I F R 5 c G U 9 I l J l b G F 0 a W 9 u c 2 h p c E l u Z m 9 D b 2 5 0 Y W l u Z X I i I F Z h b H V l P S J z e y Z x d W 9 0 O 2 N v b H V t b k N v d W 5 0 J n F 1 b 3 Q 7 O j E y L C Z x d W 9 0 O 2 t l e U N v b H V t b k 5 h b W V z J n F 1 b 3 Q 7 O l t d L C Z x d W 9 0 O 3 F 1 Z X J 5 U m V s Y X R p b 2 5 z a G l w c y Z x d W 9 0 O z p b X S w m c X V v d D t j b 2 x 1 b W 5 J Z G V u d G l 0 a W V z J n F 1 b 3 Q 7 O l s m c X V v d D t T Z W N 0 a W 9 u M S 9 N T 0 l T X z E v R G V y b m n D q H J l c y B s a W d u Z X M g c 3 V w c H J p b c O p Z X M u e 0 7 C s C B k Z S B m Y W N 0 d X J l I M O p b W l z Z V x u K H J l b W J v d X J z w 6 l l I H B h c i B h c 3 N 1 c m V 1 c n M p L D B 9 J n F 1 b 3 Q 7 L C Z x d W 9 0 O 1 N l Y 3 R p b 2 4 x L 0 1 P S V N f M S 9 E Z X J u a c O o c m V z I G x p Z 2 5 l c y B z d X B w c m l t w 6 l l c y 5 7 S G V 1 c m V z X G 5 P U E F T I E E s M X 0 m c X V v d D s s J n F 1 b 3 Q 7 U 2 V j d G l v b j E v T U 9 J U 1 8 x L 0 R l c m 5 p w 6 h y Z X M g b G l n b m V z I H N 1 c H B y a W 3 D q W V z L n t I Z X V y Z X N c b k 9 Q Q V M g Q i w y f S Z x d W 9 0 O y w m c X V v d D t T Z W N 0 a W 9 u M S 9 N T 0 l T X z E v R G V y b m n D q H J l c y B s a W d u Z X M g c 3 V w c H J p b c O p Z X M u e 0 h l d X J l c 1 x u T 1 B B U y B D L D N 9 J n F 1 b 3 Q 7 L C Z x d W 9 0 O 1 N l Y 3 R p b 2 4 x L 0 1 P S V N f M S 9 E Z X J u a c O o c m V z I G x p Z 2 5 l c y B z d X B w c m l t w 6 l l c y 5 7 T W 9 u d G F u d C B y Z W 1 i b 3 V y c 8 O p I H B h c i B h c 3 N 1 c m F u Y 2 U s N H 0 m c X V v d D s s J n F 1 b 3 Q 7 U 2 V j d G l v b j E v T U 9 J U 1 8 x L 0 R l c m 5 p w 6 h y Z X M g b G l n b m V z I H N 1 c H B y a W 3 D q W V z L n t N b 2 5 0 Y W 5 0 I G Z h Y 3 R 1 c s O p I G F 1 I H B h d G l l b n Q s N X 0 m c X V v d D s s J n F 1 b 3 Q 7 U 2 V j d G l v b j E v T U 9 J U 1 8 x L 0 R l c m 5 p w 6 h y Z X M g b G l n b m V z I H N 1 c H B y a W 3 D q W V z L n t D b 2 5 0 c s O 0 b G U s N n 0 m c X V v d D s s J n F 1 b 3 Q 7 U 2 V j d G l v b j E v T U 9 J U 1 8 x L 0 R l c m 5 p w 6 h y Z X M g b G l n b m V z I H N 1 c H B y a W 3 D q W V z L n t j b 2 5 0 c m 9 s Z V 8 x L D d 9 J n F 1 b 3 Q 7 L C Z x d W 9 0 O 1 N l Y 3 R p b 2 4 x L 0 1 P S V N f M S 9 E Z X J u a c O o c m V z I G x p Z 2 5 l c y B z d X B w c m l t w 6 l l c y 5 7 Y 2 9 u d H J v b G V f M i w 4 f S Z x d W 9 0 O y w m c X V v d D t T Z W N 0 a W 9 u M S 9 N T 0 l T X z E v R G V y b m n D q H J l c y B s a W d u Z X M g c 3 V w c H J p b c O p Z X M u e 0 R h d G U s O X 0 m c X V v d D s s J n F 1 b 3 Q 7 U 2 V j d G l v b j E v T U 9 J U 1 8 x L 0 R l c m 5 p w 6 h y Z X M g b G l n b m V z I H N 1 c H B y a W 3 D q W V z L n t O b 2 0 s M T B 9 J n F 1 b 3 Q 7 L C Z x d W 9 0 O 1 N l Y 3 R p b 2 4 x L 0 1 P S V N f M S 9 E Z X J u a c O o c m V z I G x p Z 2 5 l c y B z d X B w c m l t w 6 l l c y 5 7 U k N D L D E x f S Z x d W 9 0 O 1 0 s J n F 1 b 3 Q 7 Q 2 9 s d W 1 u Q 2 9 1 b n Q m c X V v d D s 6 M T I s J n F 1 b 3 Q 7 S 2 V 5 Q 2 9 s d W 1 u T m F t Z X M m c X V v d D s 6 W 1 0 s J n F 1 b 3 Q 7 Q 2 9 s d W 1 u S W R l b n R p d G l l c y Z x d W 9 0 O z p b J n F 1 b 3 Q 7 U 2 V j d G l v b j E v T U 9 J U 1 8 x L 0 R l c m 5 p w 6 h y Z X M g b G l n b m V z I H N 1 c H B y a W 3 D q W V z L n t O w r A g Z G U g Z m F j d H V y Z S D D q W 1 p c 2 V c b i h y Z W 1 i b 3 V y c 8 O p Z S B w Y X I g Y X N z d X J l d X J z K S w w f S Z x d W 9 0 O y w m c X V v d D t T Z W N 0 a W 9 u M S 9 N T 0 l T X z E v R G V y b m n D q H J l c y B s a W d u Z X M g c 3 V w c H J p b c O p Z X M u e 0 h l d X J l c 1 x u T 1 B B U y B B L D F 9 J n F 1 b 3 Q 7 L C Z x d W 9 0 O 1 N l Y 3 R p b 2 4 x L 0 1 P S V N f M S 9 E Z X J u a c O o c m V z I G x p Z 2 5 l c y B z d X B w c m l t w 6 l l c y 5 7 S G V 1 c m V z X G 5 P U E F T I E I s M n 0 m c X V v d D s s J n F 1 b 3 Q 7 U 2 V j d G l v b j E v T U 9 J U 1 8 x L 0 R l c m 5 p w 6 h y Z X M g b G l n b m V z I H N 1 c H B y a W 3 D q W V z L n t I Z X V y Z X N c b k 9 Q Q V M g Q y w z f S Z x d W 9 0 O y w m c X V v d D t T Z W N 0 a W 9 u M S 9 N T 0 l T X z E v R G V y b m n D q H J l c y B s a W d u Z X M g c 3 V w c H J p b c O p Z X M u e 0 1 v b n R h b n Q g c m V t Y m 9 1 c n P D q S B w Y X I g Y X N z d X J h b m N l L D R 9 J n F 1 b 3 Q 7 L C Z x d W 9 0 O 1 N l Y 3 R p b 2 4 x L 0 1 P S V N f M S 9 E Z X J u a c O o c m V z I G x p Z 2 5 l c y B z d X B w c m l t w 6 l l c y 5 7 T W 9 u d G F u d C B m Y W N 0 d X L D q S B h d S B w Y X R p Z W 5 0 L D V 9 J n F 1 b 3 Q 7 L C Z x d W 9 0 O 1 N l Y 3 R p b 2 4 x L 0 1 P S V N f M S 9 E Z X J u a c O o c m V z I G x p Z 2 5 l c y B z d X B w c m l t w 6 l l c y 5 7 Q 2 9 u d H L D t G x l L D Z 9 J n F 1 b 3 Q 7 L C Z x d W 9 0 O 1 N l Y 3 R p b 2 4 x L 0 1 P S V N f M S 9 E Z X J u a c O o c m V z I G x p Z 2 5 l c y B z d X B w c m l t w 6 l l c y 5 7 Y 2 9 u d H J v b G V f M S w 3 f S Z x d W 9 0 O y w m c X V v d D t T Z W N 0 a W 9 u M S 9 N T 0 l T X z E v R G V y b m n D q H J l c y B s a W d u Z X M g c 3 V w c H J p b c O p Z X M u e 2 N v b n R y b 2 x l X z I s O H 0 m c X V v d D s s J n F 1 b 3 Q 7 U 2 V j d G l v b j E v T U 9 J U 1 8 x L 0 R l c m 5 p w 6 h y Z X M g b G l n b m V z I H N 1 c H B y a W 3 D q W V z L n t E Y X R l L D l 9 J n F 1 b 3 Q 7 L C Z x d W 9 0 O 1 N l Y 3 R p b 2 4 x L 0 1 P S V N f M S 9 E Z X J u a c O o c m V z I G x p Z 2 5 l c y B z d X B w c m l t w 6 l l c y 5 7 T m 9 t L D E w f S Z x d W 9 0 O y w m c X V v d D t T Z W N 0 a W 9 u M S 9 N T 0 l T X z E v R G V y b m n D q H J l c y B s a W d u Z X M g c 3 V w c H J p b c O p Z X M u e 1 J D Q y w x M X 0 m c X V v d D t d L C Z x d W 9 0 O 1 J l b G F 0 a W 9 u c 2 h p c E l u Z m 8 m c X V v d D s 6 W 1 1 9 I i A v P j w v U 3 R h Y m x l R W 5 0 c m l l c z 4 8 L 0 l 0 Z W 0 + P E l 0 Z W 0 + P E l 0 Z W 1 M b 2 N h d G l v b j 4 8 S X R l b V R 5 c G U + R m 9 y b X V s Y T w v S X R l b V R 5 c G U + P E l 0 Z W 1 Q Y X R o P l N l Y 3 R p b 2 4 x L 0 1 P S V N f M S 9 T b 3 V y Y 2 U 8 L 0 l 0 Z W 1 Q Y X R o P j w v S X R l b U x v Y 2 F 0 a W 9 u P j x T d G F i b G V F b n R y a W V z I C 8 + P C 9 J d G V t P j x J d G V t P j x J d G V t T G 9 j Y X R p b 2 4 + P E l 0 Z W 1 U e X B l P k Z v c m 1 1 b G E 8 L 0 l 0 Z W 1 U e X B l P j x J d G V t U G F 0 a D 5 T Z W N 0 a W 9 u M S 9 N T 0 l T X z E v T U 9 J U 1 8 x X 1 R h Y m x l P C 9 J d G V t U G F 0 a D 4 8 L 0 l 0 Z W 1 M b 2 N h d G l v b j 4 8 U 3 R h Y m x l R W 5 0 c m l l c y A v P j w v S X R l b T 4 8 S X R l b T 4 8 S X R l b U x v Y 2 F 0 a W 9 u P j x J d G V t V H l w Z T 5 G b 3 J t d W x h P C 9 J d G V t V H l w Z T 4 8 S X R l b V B h d G g + U 2 V j d G l v b j E v T U 9 J U 1 8 x L 1 R 5 c G U l M j B t b 2 R p Z m k l Q z M l Q T k 8 L 0 l 0 Z W 1 Q Y X R o P j w v S X R l b U x v Y 2 F 0 a W 9 u P j x T d G F i b G V F b n R y a W V z I C 8 + P C 9 J d G V t P j x J d G V t P j x J d G V t T G 9 j Y X R p b 2 4 + P E l 0 Z W 1 U e X B l P k Z v c m 1 1 b G E 8 L 0 l 0 Z W 1 U e X B l P j x J d G V t U G F 0 a D 5 T Z W N 0 a W 9 u M S 9 N T 0 l T X z I 8 L 0 l 0 Z W 1 Q Y X R o P j w v S X R l b U x v Y 2 F 0 a W 9 u P j x T d G F i b G V F b n R y a W V z P j x F b n R y e S B U e X B l P S J J c 1 B y a X Z h d G U i I F Z h b H V l P S J s M C I g L z 4 8 R W 5 0 c n k g V H l w Z T 0 i T m F t Z V V w Z G F 0 Z W R B Z n R l c k Z p b G w i I F Z h b H V l P S J s M C I g L z 4 8 R W 5 0 c n k g V H l w Z T 0 i Q n V m Z m V y T m V 4 d F J l Z n J l c 2 g i I F Z h b H V l P S J s M S I g L z 4 8 R W 5 0 c n k g V H l w Z T 0 i U m V z d W x 0 V H l w Z S I g V m F s d W U 9 I n N F e G N l c H R p b 2 4 i I C 8 + P E V u d H J 5 I F R 5 c G U 9 I k F k Z G V k V G 9 E Y X R h T W 9 k Z W w i I F Z h b H V l P S J s M C I g L z 4 8 R W 5 0 c n k g V H l w Z T 0 i R m l s b E V u Y W J s Z W Q i I F Z h b H V l P S J s M C I g L z 4 8 R W 5 0 c n k g V H l w Z T 0 i R m l s b F R v R G F 0 Y U 1 v Z G V s R W 5 h Y m x l Z C I g V m F s d W U 9 I m w w I i A v P j x F b n R y e S B U e X B l P S J G a W x s U 3 R h d H V z I i B W Y W x 1 Z T 0 i c 0 N v b X B s Z X R l I i A v P j x F b n R y e S B U e X B l P S J G a W x s Q 2 9 1 b n Q i I F Z h b H V l P S J s M T I i I C 8 + P E V u d H J 5 I F R 5 c G U 9 I k Z p b G x F c n J v c k N v d W 5 0 I i B W Y W x 1 Z T 0 i b D A i I C 8 + P E V u d H J 5 I F R 5 c G U 9 I k Z p b G x D b 2 x 1 b W 5 U e X B l c y I g V m F s d W U 9 I n N B Q U 1 E Q X d N R E J n T U R D U V l E I i A v P j x F b n R y e S B U e X B l P S J G a W x s Q 2 9 s d W 1 u T m F t Z X M i I F Z h b H V l P S J z W y Z x d W 9 0 O 0 7 C s C B k Z S B m Y W N 0 d X J l I M O p b W l z Z V x u K H J l b W J v d X J z w 6 l l I H B h c i B h c 3 N 1 c m V 1 c n M p J n F 1 b 3 Q 7 L C Z x d W 9 0 O 0 h l d X J l c 1 x u T 1 B B U y B B J n F 1 b 3 Q 7 L C Z x d W 9 0 O 0 h l d X J l c 1 x u T 1 B B U y B C J n F 1 b 3 Q 7 L C Z x d W 9 0 O 0 h l d X J l c 1 x u T 1 B B U y B D J n F 1 b 3 Q 7 L C Z x d W 9 0 O 0 1 v b n R h b n Q g c m V t Y m 9 1 c n P D q S B w Y X I g Y X N z d X J h b m N l J n F 1 b 3 Q 7 L C Z x d W 9 0 O 0 1 v b n R h b n Q g Z m F j d H V y w 6 k g Y X U g c G F 0 a W V u d C Z x d W 9 0 O y w m c X V v d D t D b 2 5 0 c s O 0 b G U m c X V v d D s s J n F 1 b 3 Q 7 Y 2 9 u d H J v b G V f M S Z x d W 9 0 O y w m c X V v d D t j b 2 5 0 c m 9 s Z V 8 y J n F 1 b 3 Q 7 L C Z x d W 9 0 O 0 R h d G U m c X V v d D s s J n F 1 b 3 Q 7 T m 9 t J n F 1 b 3 Q 7 L C Z x d W 9 0 O 1 J D Q y Z x d W 9 0 O 1 0 i I C 8 + P E V u d H J 5 I F R 5 c G U 9 I k Z p b G x F c n J v c k N v Z G U i I F Z h b H V l P S J z V W 5 r b m 9 3 b i I g L z 4 8 R W 5 0 c n k g V H l w Z T 0 i R m l s b E x h c 3 R V c G R h d G V k I i B W Y W x 1 Z T 0 i Z D I w M T k t M D Y t M j F U M T Q 6 M z Y 6 M j U u M T c x O D E 5 M 1 o i I C 8 + P E V u d H J 5 I F R 5 c G U 9 I k Z p b G x l Z E N v b X B s Z X R l U m V z d W x 0 V G 9 X b 3 J r c 2 h l Z X Q i I F Z h b H V l P S J s M S I g L z 4 8 R W 5 0 c n k g V H l w Z T 0 i U m V j b 3 Z l c n l U Y X J n Z X R T a G V l d C I g V m F s d W U 9 I n N G Z X V p b D M w I i A v P j x F b n R y e S B U e X B l P S J S Z W N v d m V y e V R h c m d l d E N v b H V t b i I g V m F s d W U 9 I m w x I i A v P j x F b n R y e S B U e X B l P S J S Z W N v d m V y e V R h c m d l d F J v d y I g V m F s d W U 9 I m w x I i A v P j x F b n R y e S B U e X B l P S J S Z W x h d G l v b n N o a X B J b m Z v Q 2 9 u d G F p b m V y I i B W Y W x 1 Z T 0 i c 3 s m c X V v d D t j b 2 x 1 b W 5 D b 3 V u d C Z x d W 9 0 O z o x M i w m c X V v d D t r Z X l D b 2 x 1 b W 5 O Y W 1 l c y Z x d W 9 0 O z p b X S w m c X V v d D t x d W V y e V J l b G F 0 a W 9 u c 2 h p c H M m c X V v d D s 6 W 1 0 s J n F 1 b 3 Q 7 Y 2 9 s d W 1 u S W R l b n R p d G l l c y Z x d W 9 0 O z p b J n F 1 b 3 Q 7 U 2 V j d G l v b j E v T U 9 J U 1 8 y L 0 R l c m 5 p w 6 h y Z X M g b G l n b m V z I H N 1 c H B y a W 3 D q W V z L n t O w r A g Z G U g Z m F j d H V y Z S D D q W 1 p c 2 V c b i h y Z W 1 i b 3 V y c 8 O p Z S B w Y X I g Y X N z d X J l d X J z K S w w f S Z x d W 9 0 O y w m c X V v d D t T Z W N 0 a W 9 u M S 9 N T 0 l T X z I v R G V y b m n D q H J l c y B s a W d u Z X M g c 3 V w c H J p b c O p Z X M u e 0 h l d X J l c 1 x u T 1 B B U y B B L D F 9 J n F 1 b 3 Q 7 L C Z x d W 9 0 O 1 N l Y 3 R p b 2 4 x L 0 1 P S V N f M i 9 E Z X J u a c O o c m V z I G x p Z 2 5 l c y B z d X B w c m l t w 6 l l c y 5 7 S G V 1 c m V z X G 5 P U E F T I E I s M n 0 m c X V v d D s s J n F 1 b 3 Q 7 U 2 V j d G l v b j E v T U 9 J U 1 8 y L 0 R l c m 5 p w 6 h y Z X M g b G l n b m V z I H N 1 c H B y a W 3 D q W V z L n t I Z X V y Z X N c b k 9 Q Q V M g Q y w z f S Z x d W 9 0 O y w m c X V v d D t T Z W N 0 a W 9 u M S 9 N T 0 l T X z I v R G V y b m n D q H J l c y B s a W d u Z X M g c 3 V w c H J p b c O p Z X M u e 0 1 v b n R h b n Q g c m V t Y m 9 1 c n P D q S B w Y X I g Y X N z d X J h b m N l L D R 9 J n F 1 b 3 Q 7 L C Z x d W 9 0 O 1 N l Y 3 R p b 2 4 x L 0 1 P S V N f M i 9 E Z X J u a c O o c m V z I G x p Z 2 5 l c y B z d X B w c m l t w 6 l l c y 5 7 T W 9 u d G F u d C B m Y W N 0 d X L D q S B h d S B w Y X R p Z W 5 0 L D V 9 J n F 1 b 3 Q 7 L C Z x d W 9 0 O 1 N l Y 3 R p b 2 4 x L 0 1 P S V N f M i 9 E Z X J u a c O o c m V z I G x p Z 2 5 l c y B z d X B w c m l t w 6 l l c y 5 7 Q 2 9 u d H L D t G x l L D Z 9 J n F 1 b 3 Q 7 L C Z x d W 9 0 O 1 N l Y 3 R p b 2 4 x L 0 1 P S V N f M i 9 E Z X J u a c O o c m V z I G x p Z 2 5 l c y B z d X B w c m l t w 6 l l c y 5 7 Y 2 9 u d H J v b G V f M S w 3 f S Z x d W 9 0 O y w m c X V v d D t T Z W N 0 a W 9 u M S 9 N T 0 l T X z I v R G V y b m n D q H J l c y B s a W d u Z X M g c 3 V w c H J p b c O p Z X M u e 2 N v b n R y b 2 x l X z I s O H 0 m c X V v d D s s J n F 1 b 3 Q 7 U 2 V j d G l v b j E v T U 9 J U 1 8 y L 0 R l c m 5 p w 6 h y Z X M g b G l n b m V z I H N 1 c H B y a W 3 D q W V z L n t E Y X R l L D l 9 J n F 1 b 3 Q 7 L C Z x d W 9 0 O 1 N l Y 3 R p b 2 4 x L 0 1 P S V N f M i 9 E Z X J u a c O o c m V z I G x p Z 2 5 l c y B z d X B w c m l t w 6 l l c y 5 7 T m 9 t L D E w f S Z x d W 9 0 O y w m c X V v d D t T Z W N 0 a W 9 u M S 9 N T 0 l T X z I v R G V y b m n D q H J l c y B s a W d u Z X M g c 3 V w c H J p b c O p Z X M u e 1 J D Q y w x M X 0 m c X V v d D t d L C Z x d W 9 0 O 0 N v b H V t b k N v d W 5 0 J n F 1 b 3 Q 7 O j E y L C Z x d W 9 0 O 0 t l e U N v b H V t b k 5 h b W V z J n F 1 b 3 Q 7 O l t d L C Z x d W 9 0 O 0 N v b H V t b k l k Z W 5 0 a X R p Z X M m c X V v d D s 6 W y Z x d W 9 0 O 1 N l Y 3 R p b 2 4 x L 0 1 P S V N f M i 9 E Z X J u a c O o c m V z I G x p Z 2 5 l c y B z d X B w c m l t w 6 l l c y 5 7 T s K w I G R l I G Z h Y 3 R 1 c m U g w 6 l t a X N l X G 4 o c m V t Y m 9 1 c n P D q W U g c G F y I G F z c 3 V y Z X V y c y k s M H 0 m c X V v d D s s J n F 1 b 3 Q 7 U 2 V j d G l v b j E v T U 9 J U 1 8 y L 0 R l c m 5 p w 6 h y Z X M g b G l n b m V z I H N 1 c H B y a W 3 D q W V z L n t I Z X V y Z X N c b k 9 Q Q V M g Q S w x f S Z x d W 9 0 O y w m c X V v d D t T Z W N 0 a W 9 u M S 9 N T 0 l T X z I v R G V y b m n D q H J l c y B s a W d u Z X M g c 3 V w c H J p b c O p Z X M u e 0 h l d X J l c 1 x u T 1 B B U y B C L D J 9 J n F 1 b 3 Q 7 L C Z x d W 9 0 O 1 N l Y 3 R p b 2 4 x L 0 1 P S V N f M i 9 E Z X J u a c O o c m V z I G x p Z 2 5 l c y B z d X B w c m l t w 6 l l c y 5 7 S G V 1 c m V z X G 5 P U E F T I E M s M 3 0 m c X V v d D s s J n F 1 b 3 Q 7 U 2 V j d G l v b j E v T U 9 J U 1 8 y L 0 R l c m 5 p w 6 h y Z X M g b G l n b m V z I H N 1 c H B y a W 3 D q W V z L n t N b 2 5 0 Y W 5 0 I H J l b W J v d X J z w 6 k g c G F y I G F z c 3 V y Y W 5 j Z S w 0 f S Z x d W 9 0 O y w m c X V v d D t T Z W N 0 a W 9 u M S 9 N T 0 l T X z I v R G V y b m n D q H J l c y B s a W d u Z X M g c 3 V w c H J p b c O p Z X M u e 0 1 v b n R h b n Q g Z m F j d H V y w 6 k g Y X U g c G F 0 a W V u d C w 1 f S Z x d W 9 0 O y w m c X V v d D t T Z W N 0 a W 9 u M S 9 N T 0 l T X z I v R G V y b m n D q H J l c y B s a W d u Z X M g c 3 V w c H J p b c O p Z X M u e 0 N v b n R y w 7 R s Z S w 2 f S Z x d W 9 0 O y w m c X V v d D t T Z W N 0 a W 9 u M S 9 N T 0 l T X z I v R G V y b m n D q H J l c y B s a W d u Z X M g c 3 V w c H J p b c O p Z X M u e 2 N v b n R y b 2 x l X z E s N 3 0 m c X V v d D s s J n F 1 b 3 Q 7 U 2 V j d G l v b j E v T U 9 J U 1 8 y L 0 R l c m 5 p w 6 h y Z X M g b G l n b m V z I H N 1 c H B y a W 3 D q W V z L n t j b 2 5 0 c m 9 s Z V 8 y L D h 9 J n F 1 b 3 Q 7 L C Z x d W 9 0 O 1 N l Y 3 R p b 2 4 x L 0 1 P S V N f M i 9 E Z X J u a c O o c m V z I G x p Z 2 5 l c y B z d X B w c m l t w 6 l l c y 5 7 R G F 0 Z S w 5 f S Z x d W 9 0 O y w m c X V v d D t T Z W N 0 a W 9 u M S 9 N T 0 l T X z I v R G V y b m n D q H J l c y B s a W d u Z X M g c 3 V w c H J p b c O p Z X M u e 0 5 v b S w x M H 0 m c X V v d D s s J n F 1 b 3 Q 7 U 2 V j d G l v b j E v T U 9 J U 1 8 y L 0 R l c m 5 p w 6 h y Z X M g b G l n b m V z I H N 1 c H B y a W 3 D q W V z L n t S Q 0 M s M T F 9 J n F 1 b 3 Q 7 X S w m c X V v d D t S Z W x h d G l v b n N o a X B J b m Z v J n F 1 b 3 Q 7 O l t d f S I g L z 4 8 L 1 N 0 Y W J s Z U V u d H J p Z X M + P C 9 J d G V t P j x J d G V t P j x J d G V t T G 9 j Y X R p b 2 4 + P E l 0 Z W 1 U e X B l P k Z v c m 1 1 b G E 8 L 0 l 0 Z W 1 U e X B l P j x J d G V t U G F 0 a D 5 T Z W N 0 a W 9 u M S 9 N T 0 l T X z I v U 2 9 1 c m N l P C 9 J d G V t U G F 0 a D 4 8 L 0 l 0 Z W 1 M b 2 N h d G l v b j 4 8 U 3 R h Y m x l R W 5 0 c m l l c y A v P j w v S X R l b T 4 8 S X R l b T 4 8 S X R l b U x v Y 2 F 0 a W 9 u P j x J d G V t V H l w Z T 5 G b 3 J t d W x h P C 9 J d G V t V H l w Z T 4 8 S X R l b V B h d G g + U 2 V j d G l v b j E v T U 9 J U 1 8 y L 0 1 P S V N f M l 9 U Y W J s Z T w v S X R l b V B h d G g + P C 9 J d G V t T G 9 j Y X R p b 2 4 + P F N 0 Y W J s Z U V u d H J p Z X M g L z 4 8 L 0 l 0 Z W 0 + P E l 0 Z W 0 + P E l 0 Z W 1 M b 2 N h d G l v b j 4 8 S X R l b V R 5 c G U + R m 9 y b X V s Y T w v S X R l b V R 5 c G U + P E l 0 Z W 1 Q Y X R o P l N l Y 3 R p b 2 4 x L 0 1 P S V N f M i 9 U e X B l J T I w b W 9 k a W Z p J U M z J U E 5 P C 9 J d G V t U G F 0 a D 4 8 L 0 l 0 Z W 1 M b 2 N h d G l v b j 4 8 U 3 R h Y m x l R W 5 0 c m l l c y A v P j w v S X R l b T 4 8 S X R l b T 4 8 S X R l b U x v Y 2 F 0 a W 9 u P j x J d G V t V H l w Z T 5 G b 3 J t d W x h P C 9 J d G V t V H l w Z T 4 8 S X R l b V B h d G g + U 2 V j d G l v b j E v T U 9 J U 1 8 z P C 9 J d G V t U G F 0 a D 4 8 L 0 l 0 Z W 1 M b 2 N h d G l v b j 4 8 U 3 R h Y m x l R W 5 0 c m l l c z 4 8 R W 5 0 c n k g V H l w Z T 0 i S X N Q c m l 2 Y X R l I i B W Y W x 1 Z T 0 i b D A i I C 8 + P E V u d H J 5 I F R 5 c G U 9 I k 5 h b W V V c G R h d G V k Q W Z 0 Z X J G a W x s I i B W Y W x 1 Z T 0 i b D A i I C 8 + P E V u d H J 5 I F R 5 c G U 9 I k J 1 Z m Z l c k 5 l e H R S Z W Z y Z X N o I i B W Y W x 1 Z T 0 i b D E i I C 8 + P E V u d H J 5 I F R 5 c G U 9 I l J l c 3 V s d F R 5 c G U i I F Z h b H V l P S J z R X h j Z X B 0 a W 9 u I i A v P j x F b n R y e S B U e X B l P S J B Z G R l Z F R v R G F 0 Y U 1 v Z G V s I i B W Y W x 1 Z T 0 i b D A i I C 8 + P E V u d H J 5 I F R 5 c G U 9 I k Z p b G x F b m F i b G V k I i B W Y W x 1 Z T 0 i b D A i I C 8 + P E V u d H J 5 I F R 5 c G U 9 I k Z p b G x U b 0 R h d G F N b 2 R l b E V u Y W J s Z W Q i I F Z h b H V l P S J s M C I g L z 4 8 R W 5 0 c n k g V H l w Z T 0 i R m l s b F N 0 Y X R 1 c y I g V m F s d W U 9 I n N D b 2 1 w b G V 0 Z S I g L z 4 8 R W 5 0 c n k g V H l w Z T 0 i R m l s b E N v d W 5 0 I i B W Y W x 1 Z T 0 i b D E y I i A v P j x F b n R y e S B U e X B l P S J G a W x s R X J y b 3 J D b 3 V u d C I g V m F s d W U 9 I m w w I i A v P j x F b n R y e S B U e X B l P S J G a W x s Q 2 9 s d W 1 u V H l w Z X M i I F Z h b H V l P S J z Q U F B Q U F B Q U F B Q U F B Q U F B Q S I g L z 4 8 R W 5 0 c n k g V H l w Z T 0 i R m l s b E N v b H V t b k 5 h b W V z I i B W Y W x 1 Z T 0 i c 1 s m c X V v d D t O w r A g Z G U g Z m F j d H V y Z S D D q W 1 p c 2 V c b i h y Z W 1 i b 3 V y c 8 O p Z S B w Y X I g Y X N z d X J l d X J z K S Z x d W 9 0 O y w m c X V v d D t I Z X V y Z X N c b k 9 Q Q V M g Q S Z x d W 9 0 O y w m c X V v d D t I Z X V y Z X N c b k 9 Q Q V M g Q i Z x d W 9 0 O y w m c X V v d D t I Z X V y Z X N c b k 9 Q Q V M g Q y Z x d W 9 0 O y w m c X V v d D t N b 2 5 0 Y W 5 0 I H J l b W J v d X J z w 6 k g c G F y I G F z c 3 V y Y W 5 j Z S Z x d W 9 0 O y w m c X V v d D t N b 2 5 0 Y W 5 0 I G Z h Y 3 R 1 c s O p I G F 1 I H B h d G l l b n Q m c X V v d D s s J n F 1 b 3 Q 7 Q 2 9 u d H L D t G x l J n F 1 b 3 Q 7 L C Z x d W 9 0 O 2 N v b n R y b 2 x l X z E m c X V v d D s s J n F 1 b 3 Q 7 Y 2 9 u d H J v b G V f M i Z x d W 9 0 O y w m c X V v d D t E Y X R l J n F 1 b 3 Q 7 L C Z x d W 9 0 O 0 5 v b S Z x d W 9 0 O y w m c X V v d D t S Q 0 M m c X V v d D t d I i A v P j x F b n R y e S B U e X B l P S J G a W x s R X J y b 3 J D b 2 R l I i B W Y W x 1 Z T 0 i c 1 V u a 2 5 v d 2 4 i I C 8 + P E V u d H J 5 I F R 5 c G U 9 I k Z p b G x M Y X N 0 V X B k Y X R l Z C I g V m F s d W U 9 I m Q y M D E 5 L T A 2 L T I x V D E 0 O j M 2 O j I z L j k w M T g x O T N a I i A v P j x F b n R y e S B U e X B l P S J G a W x s Z W R D b 2 1 w b G V 0 Z V J l c 3 V s d F R v V 2 9 y a 3 N o Z W V 0 I i B W Y W x 1 Z T 0 i b D E i I C 8 + P E V u d H J 5 I F R 5 c G U 9 I l J l Y 2 9 2 Z X J 5 V G F y Z 2 V 0 U 2 h l Z X Q i I F Z h b H V l P S J z R m V 1 a W w z M S I g L z 4 8 R W 5 0 c n k g V H l w Z T 0 i U m V j b 3 Z l c n l U Y X J n Z X R D b 2 x 1 b W 4 i I F Z h b H V l P S J s M S I g L z 4 8 R W 5 0 c n k g V H l w Z T 0 i U m V j b 3 Z l c n l U Y X J n Z X R S b 3 c i I F Z h b H V l P S J s M S I g L z 4 8 R W 5 0 c n k g V H l w Z T 0 i U m V s Y X R p b 2 5 z a G l w S W 5 m b 0 N v b n R h a W 5 l c i I g V m F s d W U 9 I n N 7 J n F 1 b 3 Q 7 Y 2 9 s d W 1 u Q 2 9 1 b n Q m c X V v d D s 6 M T I s J n F 1 b 3 Q 7 a 2 V 5 Q 2 9 s d W 1 u T m F t Z X M m c X V v d D s 6 W 1 0 s J n F 1 b 3 Q 7 c X V l c n l S Z W x h d G l v b n N o a X B z J n F 1 b 3 Q 7 O l t d L C Z x d W 9 0 O 2 N v b H V t b k l k Z W 5 0 a X R p Z X M m c X V v d D s 6 W y Z x d W 9 0 O 1 N l Y 3 R p b 2 4 x L 0 1 P S V N f M y 9 E Z X J u a c O o c m V z I G x p Z 2 5 l c y B z d X B w c m l t w 6 l l c y 5 7 T s K w I G R l I G Z h Y 3 R 1 c m U g w 6 l t a X N l X G 4 o c m V t Y m 9 1 c n P D q W U g c G F y I G F z c 3 V y Z X V y c y k s M H 0 m c X V v d D s s J n F 1 b 3 Q 7 U 2 V j d G l v b j E v T U 9 J U 1 8 z L 0 R l c m 5 p w 6 h y Z X M g b G l n b m V z I H N 1 c H B y a W 3 D q W V z L n t I Z X V y Z X N c b k 9 Q Q V M g Q S w x f S Z x d W 9 0 O y w m c X V v d D t T Z W N 0 a W 9 u M S 9 N T 0 l T X z M v R G V y b m n D q H J l c y B s a W d u Z X M g c 3 V w c H J p b c O p Z X M u e 0 h l d X J l c 1 x u T 1 B B U y B C L D J 9 J n F 1 b 3 Q 7 L C Z x d W 9 0 O 1 N l Y 3 R p b 2 4 x L 0 1 P S V N f M y 9 E Z X J u a c O o c m V z I G x p Z 2 5 l c y B z d X B w c m l t w 6 l l c y 5 7 S G V 1 c m V z X G 5 P U E F T I E M s M 3 0 m c X V v d D s s J n F 1 b 3 Q 7 U 2 V j d G l v b j E v T U 9 J U 1 8 z L 0 R l c m 5 p w 6 h y Z X M g b G l n b m V z I H N 1 c H B y a W 3 D q W V z L n t N b 2 5 0 Y W 5 0 I H J l b W J v d X J z w 6 k g c G F y I G F z c 3 V y Y W 5 j Z S w 0 f S Z x d W 9 0 O y w m c X V v d D t T Z W N 0 a W 9 u M S 9 N T 0 l T X z M v R G V y b m n D q H J l c y B s a W d u Z X M g c 3 V w c H J p b c O p Z X M u e 0 1 v b n R h b n Q g Z m F j d H V y w 6 k g Y X U g c G F 0 a W V u d C w 1 f S Z x d W 9 0 O y w m c X V v d D t T Z W N 0 a W 9 u M S 9 N T 0 l T X z M v R G V y b m n D q H J l c y B s a W d u Z X M g c 3 V w c H J p b c O p Z X M u e 0 N v b n R y w 7 R s Z S w 2 f S Z x d W 9 0 O y w m c X V v d D t T Z W N 0 a W 9 u M S 9 N T 0 l T X z M v R G V y b m n D q H J l c y B s a W d u Z X M g c 3 V w c H J p b c O p Z X M u e 2 N v b n R y b 2 x l X z E s N 3 0 m c X V v d D s s J n F 1 b 3 Q 7 U 2 V j d G l v b j E v T U 9 J U 1 8 z L 0 R l c m 5 p w 6 h y Z X M g b G l n b m V z I H N 1 c H B y a W 3 D q W V z L n t j b 2 5 0 c m 9 s Z V 8 y L D h 9 J n F 1 b 3 Q 7 L C Z x d W 9 0 O 1 N l Y 3 R p b 2 4 x L 0 1 P S V N f M y 9 E Z X J u a c O o c m V z I G x p Z 2 5 l c y B z d X B w c m l t w 6 l l c y 5 7 R G F 0 Z S w 5 f S Z x d W 9 0 O y w m c X V v d D t T Z W N 0 a W 9 u M S 9 N T 0 l T X z M v R G V y b m n D q H J l c y B s a W d u Z X M g c 3 V w c H J p b c O p Z X M u e 0 5 v b S w x M H 0 m c X V v d D s s J n F 1 b 3 Q 7 U 2 V j d G l v b j E v T U 9 J U 1 8 z L 0 R l c m 5 p w 6 h y Z X M g b G l n b m V z I H N 1 c H B y a W 3 D q W V z L n t S Q 0 M s M T F 9 J n F 1 b 3 Q 7 X S w m c X V v d D t D b 2 x 1 b W 5 D b 3 V u d C Z x d W 9 0 O z o x M i w m c X V v d D t L Z X l D b 2 x 1 b W 5 O Y W 1 l c y Z x d W 9 0 O z p b X S w m c X V v d D t D b 2 x 1 b W 5 J Z G V u d G l 0 a W V z J n F 1 b 3 Q 7 O l s m c X V v d D t T Z W N 0 a W 9 u M S 9 N T 0 l T X z M v R G V y b m n D q H J l c y B s a W d u Z X M g c 3 V w c H J p b c O p Z X M u e 0 7 C s C B k Z S B m Y W N 0 d X J l I M O p b W l z Z V x u K H J l b W J v d X J z w 6 l l I H B h c i B h c 3 N 1 c m V 1 c n M p L D B 9 J n F 1 b 3 Q 7 L C Z x d W 9 0 O 1 N l Y 3 R p b 2 4 x L 0 1 P S V N f M y 9 E Z X J u a c O o c m V z I G x p Z 2 5 l c y B z d X B w c m l t w 6 l l c y 5 7 S G V 1 c m V z X G 5 P U E F T I E E s M X 0 m c X V v d D s s J n F 1 b 3 Q 7 U 2 V j d G l v b j E v T U 9 J U 1 8 z L 0 R l c m 5 p w 6 h y Z X M g b G l n b m V z I H N 1 c H B y a W 3 D q W V z L n t I Z X V y Z X N c b k 9 Q Q V M g Q i w y f S Z x d W 9 0 O y w m c X V v d D t T Z W N 0 a W 9 u M S 9 N T 0 l T X z M v R G V y b m n D q H J l c y B s a W d u Z X M g c 3 V w c H J p b c O p Z X M u e 0 h l d X J l c 1 x u T 1 B B U y B D L D N 9 J n F 1 b 3 Q 7 L C Z x d W 9 0 O 1 N l Y 3 R p b 2 4 x L 0 1 P S V N f M y 9 E Z X J u a c O o c m V z I G x p Z 2 5 l c y B z d X B w c m l t w 6 l l c y 5 7 T W 9 u d G F u d C B y Z W 1 i b 3 V y c 8 O p I H B h c i B h c 3 N 1 c m F u Y 2 U s N H 0 m c X V v d D s s J n F 1 b 3 Q 7 U 2 V j d G l v b j E v T U 9 J U 1 8 z L 0 R l c m 5 p w 6 h y Z X M g b G l n b m V z I H N 1 c H B y a W 3 D q W V z L n t N b 2 5 0 Y W 5 0 I G Z h Y 3 R 1 c s O p I G F 1 I H B h d G l l b n Q s N X 0 m c X V v d D s s J n F 1 b 3 Q 7 U 2 V j d G l v b j E v T U 9 J U 1 8 z L 0 R l c m 5 p w 6 h y Z X M g b G l n b m V z I H N 1 c H B y a W 3 D q W V z L n t D b 2 5 0 c s O 0 b G U s N n 0 m c X V v d D s s J n F 1 b 3 Q 7 U 2 V j d G l v b j E v T U 9 J U 1 8 z L 0 R l c m 5 p w 6 h y Z X M g b G l n b m V z I H N 1 c H B y a W 3 D q W V z L n t j b 2 5 0 c m 9 s Z V 8 x L D d 9 J n F 1 b 3 Q 7 L C Z x d W 9 0 O 1 N l Y 3 R p b 2 4 x L 0 1 P S V N f M y 9 E Z X J u a c O o c m V z I G x p Z 2 5 l c y B z d X B w c m l t w 6 l l c y 5 7 Y 2 9 u d H J v b G V f M i w 4 f S Z x d W 9 0 O y w m c X V v d D t T Z W N 0 a W 9 u M S 9 N T 0 l T X z M v R G V y b m n D q H J l c y B s a W d u Z X M g c 3 V w c H J p b c O p Z X M u e 0 R h d G U s O X 0 m c X V v d D s s J n F 1 b 3 Q 7 U 2 V j d G l v b j E v T U 9 J U 1 8 z L 0 R l c m 5 p w 6 h y Z X M g b G l n b m V z I H N 1 c H B y a W 3 D q W V z L n t O b 2 0 s M T B 9 J n F 1 b 3 Q 7 L C Z x d W 9 0 O 1 N l Y 3 R p b 2 4 x L 0 1 P S V N f M y 9 E Z X J u a c O o c m V z I G x p Z 2 5 l c y B z d X B w c m l t w 6 l l c y 5 7 U k N D L D E x f S Z x d W 9 0 O 1 0 s J n F 1 b 3 Q 7 U m V s Y X R p b 2 5 z a G l w S W 5 m b y Z x d W 9 0 O z p b X X 0 i I C 8 + P C 9 T d G F i b G V F b n R y a W V z P j w v S X R l b T 4 8 S X R l b T 4 8 S X R l b U x v Y 2 F 0 a W 9 u P j x J d G V t V H l w Z T 5 G b 3 J t d W x h P C 9 J d G V t V H l w Z T 4 8 S X R l b V B h d G g + U 2 V j d G l v b j E v T U 9 J U 1 8 z L 1 N v d X J j Z T w v S X R l b V B h d G g + P C 9 J d G V t T G 9 j Y X R p b 2 4 + P F N 0 Y W J s Z U V u d H J p Z X M g L z 4 8 L 0 l 0 Z W 0 + P E l 0 Z W 0 + P E l 0 Z W 1 M b 2 N h d G l v b j 4 8 S X R l b V R 5 c G U + R m 9 y b X V s Y T w v S X R l b V R 5 c G U + P E l 0 Z W 1 Q Y X R o P l N l Y 3 R p b 2 4 x L 0 1 P S V N f M y 9 N T 0 l T X z N f V G F i b G U 8 L 0 l 0 Z W 1 Q Y X R o P j w v S X R l b U x v Y 2 F 0 a W 9 u P j x T d G F i b G V F b n R y a W V z I C 8 + P C 9 J d G V t P j x J d G V t P j x J d G V t T G 9 j Y X R p b 2 4 + P E l 0 Z W 1 U e X B l P k Z v c m 1 1 b G E 8 L 0 l 0 Z W 1 U e X B l P j x J d G V t U G F 0 a D 5 T Z W N 0 a W 9 u M S 9 N T 0 l T X z E v R G V y b m k l Q z M l Q T h y Z X M l M j B s a W d u Z X M l M j B z d X B w c m l t J U M z J U E 5 Z X M 8 L 0 l 0 Z W 1 Q Y X R o P j w v S X R l b U x v Y 2 F 0 a W 9 u P j x T d G F i b G V F b n R y a W V z I C 8 + P C 9 J d G V t P j x J d G V t P j x J d G V t T G 9 j Y X R p b 2 4 + P E l 0 Z W 1 U e X B l P k Z v c m 1 1 b G E 8 L 0 l 0 Z W 1 U e X B l P j x J d G V t U G F 0 a D 5 T Z W N 0 a W 9 u M S 9 N T 0 l T X z I v R G V y b m k l Q z M l Q T h y Z X M l M j B s a W d u Z X M l M j B z d X B w c m l t J U M z J U E 5 Z X M 8 L 0 l 0 Z W 1 Q Y X R o P j w v S X R l b U x v Y 2 F 0 a W 9 u P j x T d G F i b G V F b n R y a W V z I C 8 + P C 9 J d G V t P j x J d G V t P j x J d G V t T G 9 j Y X R p b 2 4 + P E l 0 Z W 1 U e X B l P k Z v c m 1 1 b G E 8 L 0 l 0 Z W 1 U e X B l P j x J d G V t U G F 0 a D 5 T Z W N 0 a W 9 u M S 9 N T 0 l T X z M v R G V y b m k l Q z M l Q T h y Z X M l M j B s a W d u Z X M l M j B z d X B w c m l t J U M z J U E 5 Z X M 8 L 0 l 0 Z W 1 Q Y X R o P j w v S X R l b U x v Y 2 F 0 a W 9 u P j x T d G F i b G V F b n R y a W V z I C 8 + P C 9 J d G V t P j w v S X R l b X M + P C 9 M b 2 N h b F B h Y 2 t h Z 2 V N Z X R h Z G F 0 Y U Z p b G U + F g A A A F B L B Q Y A A A A A A A A A A A A A A A A A A A A A A A D a A A A A A Q A A A N C M n d 8 B F d E R j H o A w E / C l + s B A A A A Y d z u F t I M U E C / 3 v 1 h M k s 2 Q w A A A A A C A A A A A A A D Z g A A w A A A A B A A A A C V N h m z q w y I 2 n j V B B a B v 4 Q 1 A A A A A A S A A A C g A A A A E A A A A H S h l K J a L L s Z L 6 h C I v l J T 4 p Q A A A A t p W 4 r 4 e s F E J V / 0 N s p L V 2 a 6 O z 6 B B R M j d j 5 H U w Q s N k Y B d / g L W t g + z s W L E m l n T g J r V f / z T A Q b o u G L N d 8 l P x F G t h E k I b 1 k d C 1 U Z / C x V Q U 4 R R U b I U A A A A F N H r z P h 9 H 7 Z J m y I 3 w R 1 1 9 N w u R N g = < / D a t a M a s h u p > 
</file>

<file path=customXml/itemProps1.xml><?xml version="1.0" encoding="utf-8"?>
<ds:datastoreItem xmlns:ds="http://schemas.openxmlformats.org/officeDocument/2006/customXml" ds:itemID="{374CE301-3EB2-4E71-9A91-B464E1ED19F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10</vt:i4>
      </vt:variant>
    </vt:vector>
  </HeadingPairs>
  <TitlesOfParts>
    <vt:vector size="13" baseType="lpstr">
      <vt:lpstr>Décompte</vt:lpstr>
      <vt:lpstr>Saisie_heures</vt:lpstr>
      <vt:lpstr>Paramètres</vt:lpstr>
      <vt:lpstr>Saisie_heures!Impression_des_titres</vt:lpstr>
      <vt:lpstr>Part_AOS_A</vt:lpstr>
      <vt:lpstr>Part_AOS_B</vt:lpstr>
      <vt:lpstr>Part_AOS_C</vt:lpstr>
      <vt:lpstr>Part_patient</vt:lpstr>
      <vt:lpstr>Tarif_OPAS_A</vt:lpstr>
      <vt:lpstr>Tarif_OPAS_B</vt:lpstr>
      <vt:lpstr>Tarif_OPAS_C</vt:lpstr>
      <vt:lpstr>Décompte!Zone_d_impression</vt:lpstr>
      <vt:lpstr>Saisie_heures!Zone_d_impression</vt:lpstr>
    </vt:vector>
  </TitlesOfParts>
  <Company>Etat de Genève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Guery Estelle (DEAS)</dc:creator>
  <cp:lastModifiedBy>Dembinski Antoine (DSES)</cp:lastModifiedBy>
  <cp:lastPrinted>2019-07-22T10:30:51Z</cp:lastPrinted>
  <dcterms:created xsi:type="dcterms:W3CDTF">2017-12-13T14:53:45Z</dcterms:created>
  <dcterms:modified xsi:type="dcterms:W3CDTF">2019-07-23T13:47:48Z</dcterms:modified>
</cp:coreProperties>
</file>