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30" windowWidth="25080" windowHeight="12285" tabRatio="602" activeTab="1"/>
  </bookViews>
  <sheets>
    <sheet name="Menu" sheetId="1" r:id="rId1"/>
    <sheet name="Saisie" sheetId="2" r:id="rId2"/>
    <sheet name="Page 1" sheetId="3" r:id="rId3"/>
    <sheet name="Page 2" sheetId="4" r:id="rId4"/>
    <sheet name="Page 3" sheetId="5" r:id="rId5"/>
    <sheet name="Page 4" sheetId="6" r:id="rId6"/>
  </sheets>
  <definedNames>
    <definedName name="_xlnm.Print_Area" localSheetId="0">'Menu'!$A$1:$H$7</definedName>
    <definedName name="_xlnm.Print_Area" localSheetId="2">'Page 1'!$A$1:$U$68</definedName>
    <definedName name="_xlnm.Print_Area" localSheetId="3">'Page 2'!$A$1:$S$70</definedName>
    <definedName name="_xlnm.Print_Area" localSheetId="4">'Page 3'!$A$1:$T$69</definedName>
    <definedName name="_xlnm.Print_Area" localSheetId="5">'Page 4'!$A$1:$J$42</definedName>
    <definedName name="_xlnm.Print_Area" localSheetId="1">'Saisie'!$A$1:$M$247</definedName>
  </definedNames>
  <calcPr fullCalcOnLoad="1"/>
</workbook>
</file>

<file path=xl/comments2.xml><?xml version="1.0" encoding="utf-8"?>
<comments xmlns="http://schemas.openxmlformats.org/spreadsheetml/2006/main">
  <authors>
    <author>herreras</author>
    <author>fred</author>
    <author>Julien Dominique</author>
    <author>PERRELLAF</author>
    <author>IFFPA</author>
    <author>prod'hom didier</author>
    <author>MASTROIANNIP</author>
  </authors>
  <commentList>
    <comment ref="C184" authorId="0">
      <text>
        <r>
          <rPr>
            <sz val="11"/>
            <rFont val="Tahoma"/>
            <family val="2"/>
          </rPr>
          <t>commentaire éventuel (automatique si droit de superficie)</t>
        </r>
        <r>
          <rPr>
            <sz val="8"/>
            <rFont val="Tahoma"/>
            <family val="2"/>
          </rPr>
          <t xml:space="preserve">
</t>
        </r>
      </text>
    </comment>
    <comment ref="D179" authorId="1">
      <text>
        <r>
          <rPr>
            <sz val="11"/>
            <rFont val="Tahoma"/>
            <family val="2"/>
          </rPr>
          <t>Ce champ est à saisir dans les cas de coopératives
Exemple: 5% de disponible</t>
        </r>
        <r>
          <rPr>
            <b/>
            <sz val="11"/>
            <rFont val="Tahoma"/>
            <family val="2"/>
          </rPr>
          <t xml:space="preserve"> ou</t>
        </r>
        <r>
          <rPr>
            <sz val="11"/>
            <rFont val="Tahoma"/>
            <family val="2"/>
          </rPr>
          <t xml:space="preserve">  ... F.
</t>
        </r>
        <r>
          <rPr>
            <b/>
            <u val="single"/>
            <sz val="11"/>
            <rFont val="Tahoma"/>
            <family val="2"/>
          </rPr>
          <t>Ne jamais saisir les deux champs de la ligne 37.</t>
        </r>
      </text>
    </comment>
    <comment ref="I76" authorId="2">
      <text>
        <r>
          <rPr>
            <sz val="11"/>
            <rFont val="Tahoma"/>
            <family val="2"/>
          </rPr>
          <t>Saisir  la part du prix de revient 
soit en % (I76)
soit en F (L76)</t>
        </r>
      </text>
    </comment>
    <comment ref="D167" authorId="0">
      <text>
        <r>
          <rPr>
            <b/>
            <u val="single"/>
            <sz val="11"/>
            <rFont val="Tahoma"/>
            <family val="2"/>
          </rPr>
          <t>Attention:</t>
        </r>
        <r>
          <rPr>
            <sz val="11"/>
            <rFont val="Tahoma"/>
            <family val="2"/>
          </rPr>
          <t xml:space="preserve"> il ne faut saisir que l'un des 4 champs indiqués: rendement net (35.) </t>
        </r>
        <r>
          <rPr>
            <b/>
            <sz val="11"/>
            <rFont val="Tahoma"/>
            <family val="2"/>
          </rPr>
          <t>ou</t>
        </r>
        <r>
          <rPr>
            <sz val="11"/>
            <rFont val="Tahoma"/>
            <family val="2"/>
          </rPr>
          <t xml:space="preserve"> disponible (37.), puis % ou francs</t>
        </r>
        <r>
          <rPr>
            <sz val="8"/>
            <rFont val="Tahoma"/>
            <family val="2"/>
          </rPr>
          <t xml:space="preserve">
</t>
        </r>
      </text>
    </comment>
    <comment ref="I112" authorId="0">
      <text>
        <r>
          <rPr>
            <sz val="11"/>
            <rFont val="Tahoma"/>
            <family val="2"/>
          </rPr>
          <t>Il est possible de saisir soit le loyer à l'unité, soit le montant total mais pas les deux à la fois</t>
        </r>
        <r>
          <rPr>
            <b/>
            <sz val="11"/>
            <rFont val="Tahoma"/>
            <family val="2"/>
          </rPr>
          <t xml:space="preserve">!  </t>
        </r>
        <r>
          <rPr>
            <sz val="11"/>
            <rFont val="Tahoma"/>
            <family val="2"/>
          </rPr>
          <t>Le total doit être divisible par 12.</t>
        </r>
      </text>
    </comment>
    <comment ref="L150" authorId="0">
      <text>
        <r>
          <rPr>
            <sz val="11"/>
            <rFont val="Tahoma"/>
            <family val="2"/>
          </rPr>
          <t>Il est possible de forcer les cellules avec d'autres intérêts hypothécaires qu'il faudra saisir dans ces champs !</t>
        </r>
      </text>
    </comment>
    <comment ref="I83" authorId="0">
      <text>
        <r>
          <rPr>
            <sz val="11"/>
            <rFont val="Tahoma"/>
            <family val="2"/>
          </rPr>
          <t>Possibilité de modifier les rangs par le menu déroulant</t>
        </r>
      </text>
    </comment>
    <comment ref="B71" authorId="0">
      <text>
        <r>
          <rPr>
            <sz val="11"/>
            <rFont val="Tahoma"/>
            <family val="2"/>
          </rPr>
          <t>Choisir: Honoraires de promotion ou frais administratifs</t>
        </r>
      </text>
    </comment>
    <comment ref="F43" authorId="0">
      <text>
        <r>
          <rPr>
            <sz val="11"/>
            <rFont val="Tahoma"/>
            <family val="2"/>
          </rPr>
          <t>Il est possible de saisir soit les m3 et un coût par m3 soit les m3 et un prix total. La donnée manquante se calculera automatiquement et se trouvera pour information sous la colonne "report".</t>
        </r>
        <r>
          <rPr>
            <sz val="8"/>
            <rFont val="Tahoma"/>
            <family val="2"/>
          </rPr>
          <t xml:space="preserve">
</t>
        </r>
      </text>
    </comment>
    <comment ref="F55" authorId="0">
      <text>
        <r>
          <rPr>
            <sz val="11"/>
            <rFont val="Tahoma"/>
            <family val="2"/>
          </rPr>
          <t>Saisir ou le prix/m2 ou le prix total pas les deux à la fois !</t>
        </r>
      </text>
    </comment>
    <comment ref="F34" authorId="0">
      <text>
        <r>
          <rPr>
            <sz val="11"/>
            <rFont val="Tahoma"/>
            <family val="2"/>
          </rPr>
          <t>Saisir ou le prix/m2 ou le prix total mais pas les deux à la fois !</t>
        </r>
        <r>
          <rPr>
            <sz val="8"/>
            <rFont val="Tahoma"/>
            <family val="2"/>
          </rPr>
          <t xml:space="preserve">
</t>
        </r>
      </text>
    </comment>
    <comment ref="B112" authorId="0">
      <text>
        <r>
          <rPr>
            <sz val="11"/>
            <rFont val="Tahoma"/>
            <family val="2"/>
          </rPr>
          <t>Choisir la catégorie à l'aide du menu déroulant</t>
        </r>
        <r>
          <rPr>
            <sz val="8"/>
            <rFont val="Tahoma"/>
            <family val="2"/>
          </rPr>
          <t xml:space="preserve">
</t>
        </r>
      </text>
    </comment>
    <comment ref="I207" authorId="0">
      <text>
        <r>
          <rPr>
            <sz val="11"/>
            <rFont val="Tahoma"/>
            <family val="2"/>
          </rPr>
          <t>Il faut commencer par saisir les prix de vente des surfaces commerciales et des garages (lignes 215 à 225). Une proposition basée sur la capitalisation des loyers vous est faites (avec un arrondi à la centaine de francs). 
Les prix de vente des logements se calculent automatiquement si ces directives sont correctement suivies.</t>
        </r>
        <r>
          <rPr>
            <sz val="8"/>
            <rFont val="Tahoma"/>
            <family val="2"/>
          </rPr>
          <t xml:space="preserve">
</t>
        </r>
      </text>
    </comment>
    <comment ref="I7" authorId="0">
      <text>
        <r>
          <rPr>
            <sz val="11"/>
            <rFont val="Tahoma"/>
            <family val="2"/>
          </rPr>
          <t xml:space="preserve">Il est possible de faire figurer ici un indice chiffré
Exemple: Plan financier initial </t>
        </r>
        <r>
          <rPr>
            <b/>
            <sz val="12"/>
            <rFont val="Tahoma"/>
            <family val="2"/>
          </rPr>
          <t>1</t>
        </r>
        <r>
          <rPr>
            <sz val="8"/>
            <rFont val="Tahoma"/>
            <family val="2"/>
          </rPr>
          <t xml:space="preserve">
 </t>
        </r>
      </text>
    </comment>
    <comment ref="L112" authorId="0">
      <text>
        <r>
          <rPr>
            <sz val="11"/>
            <rFont val="Tahoma"/>
            <family val="2"/>
          </rPr>
          <t xml:space="preserve">Attention: cette ligne (3111.) n'est pas à remplir en catégorie ZD locatif ou HM </t>
        </r>
        <r>
          <rPr>
            <b/>
            <sz val="11"/>
            <rFont val="Tahoma"/>
            <family val="2"/>
          </rPr>
          <t>(calcul automatique)</t>
        </r>
      </text>
    </comment>
    <comment ref="L142" authorId="0">
      <text>
        <r>
          <rPr>
            <sz val="11"/>
            <rFont val="Tahoma"/>
            <family val="2"/>
          </rPr>
          <t>Pour les catégories ZD locatif et HM aucun montant de doit apparaître. Si tel était le cas, il faut le porter en diminution sur les charges  (Cellule D157)</t>
        </r>
      </text>
    </comment>
    <comment ref="M16" authorId="0">
      <text>
        <r>
          <rPr>
            <b/>
            <sz val="11"/>
            <rFont val="Tahoma"/>
            <family val="2"/>
          </rPr>
          <t>Attention de ce choix va dépendre le calcul de l'état locatif des logements</t>
        </r>
        <r>
          <rPr>
            <sz val="8"/>
            <rFont val="Tahoma"/>
            <family val="2"/>
          </rPr>
          <t xml:space="preserve">
</t>
        </r>
      </text>
    </comment>
    <comment ref="E90" authorId="0">
      <text>
        <r>
          <rPr>
            <sz val="11"/>
            <rFont val="Tahoma"/>
            <family val="2"/>
          </rPr>
          <t>Le calcul de l'amortissement se fait soit sur la base d'un pourcentage(E87), soit par annuité fixe ( G87 dans ce cas il suffit d'indiquer le nombre d'années). Il est possible de saisir directement un montant (K87).</t>
        </r>
        <r>
          <rPr>
            <b/>
            <u val="single"/>
            <sz val="11"/>
            <rFont val="Tahoma"/>
            <family val="2"/>
          </rPr>
          <t xml:space="preserve"> Ne remplir que l'une de ces 3 possibilités !</t>
        </r>
      </text>
    </comment>
    <comment ref="E209" authorId="3">
      <text>
        <r>
          <rPr>
            <b/>
            <sz val="12"/>
            <rFont val="Tahoma"/>
            <family val="2"/>
          </rPr>
          <t>Marge de bénéfice</t>
        </r>
        <r>
          <rPr>
            <sz val="12"/>
            <rFont val="Tahoma"/>
            <family val="2"/>
          </rPr>
          <t xml:space="preserve"> taux maximum fixé par l'OLO à 18%</t>
        </r>
        <r>
          <rPr>
            <sz val="8"/>
            <rFont val="Tahoma"/>
            <family val="2"/>
          </rPr>
          <t xml:space="preserve">
</t>
        </r>
      </text>
    </comment>
    <comment ref="D44" authorId="4">
      <text>
        <r>
          <rPr>
            <sz val="11"/>
            <rFont val="Tahoma"/>
            <family val="2"/>
          </rPr>
          <t>Si cube Minergie, mettre un apostrophe devant le chiffre</t>
        </r>
        <r>
          <rPr>
            <sz val="8"/>
            <rFont val="Tahoma"/>
            <family val="2"/>
          </rPr>
          <t xml:space="preserve">
</t>
        </r>
      </text>
    </comment>
    <comment ref="F79" authorId="5">
      <text>
        <r>
          <rPr>
            <sz val="11"/>
            <rFont val="Tahoma"/>
            <family val="2"/>
          </rPr>
          <t>Forfaitisation fin de chantier</t>
        </r>
        <r>
          <rPr>
            <sz val="8"/>
            <rFont val="Tahoma"/>
            <family val="2"/>
          </rPr>
          <t xml:space="preserve">
</t>
        </r>
      </text>
    </comment>
    <comment ref="A32" authorId="6">
      <text>
        <r>
          <rPr>
            <sz val="11"/>
            <rFont val="Tahoma"/>
            <family val="2"/>
          </rPr>
          <t xml:space="preserve">A détailler pour chaque catégorie de logements.
</t>
        </r>
      </text>
    </comment>
    <comment ref="A81" authorId="6">
      <text>
        <r>
          <rPr>
            <sz val="11"/>
            <rFont val="Tahoma"/>
            <family val="2"/>
          </rPr>
          <t>Ne pas remplir pour les logements en vente (PPE).</t>
        </r>
        <r>
          <rPr>
            <sz val="10"/>
            <rFont val="Tahoma"/>
            <family val="2"/>
          </rPr>
          <t xml:space="preserve">
</t>
        </r>
      </text>
    </comment>
    <comment ref="A148" authorId="6">
      <text>
        <r>
          <rPr>
            <sz val="11"/>
            <rFont val="Tahoma"/>
            <family val="2"/>
          </rPr>
          <t>Ne pas remplir pour les logements en vente (PPE).</t>
        </r>
        <r>
          <rPr>
            <sz val="10"/>
            <rFont val="Tahoma"/>
            <family val="2"/>
          </rPr>
          <t xml:space="preserve">
</t>
        </r>
      </text>
    </comment>
    <comment ref="A206" authorId="6">
      <text>
        <r>
          <rPr>
            <sz val="11"/>
            <rFont val="Tahoma"/>
            <family val="2"/>
          </rPr>
          <t xml:space="preserve">Ne pas remplir pour les logements locatifs.
</t>
        </r>
      </text>
    </comment>
  </commentList>
</comments>
</file>

<file path=xl/sharedStrings.xml><?xml version="1.0" encoding="utf-8"?>
<sst xmlns="http://schemas.openxmlformats.org/spreadsheetml/2006/main" count="1253" uniqueCount="503">
  <si>
    <t xml:space="preserve">Réf.            </t>
  </si>
  <si>
    <t xml:space="preserve">Date           </t>
  </si>
  <si>
    <t xml:space="preserve">Dossier No  </t>
  </si>
  <si>
    <t>:</t>
  </si>
  <si>
    <t xml:space="preserve">Requérant </t>
  </si>
  <si>
    <t xml:space="preserve"> </t>
  </si>
  <si>
    <t xml:space="preserve">Domicile élu </t>
  </si>
  <si>
    <t>Architecte</t>
  </si>
  <si>
    <t>Situation de l'immeuble</t>
  </si>
  <si>
    <t>Parcelle(s) N°</t>
  </si>
  <si>
    <t xml:space="preserve">Zone: </t>
  </si>
  <si>
    <r>
      <t xml:space="preserve">PLQ N°:  </t>
    </r>
    <r>
      <rPr>
        <b/>
        <sz val="10"/>
        <rFont val="Helvetica"/>
        <family val="0"/>
      </rPr>
      <t xml:space="preserve"> </t>
    </r>
  </si>
  <si>
    <t>Commune:</t>
  </si>
  <si>
    <t xml:space="preserve">          </t>
  </si>
  <si>
    <t xml:space="preserve">      </t>
  </si>
  <si>
    <t>1. PRIX DE REVIENT</t>
  </si>
  <si>
    <t>commentaire éventuel</t>
  </si>
  <si>
    <t>11. Terrain</t>
  </si>
  <si>
    <t>m2</t>
  </si>
  <si>
    <t>Démolition</t>
  </si>
  <si>
    <t>m3</t>
  </si>
  <si>
    <t>F</t>
  </si>
  <si>
    <t>FINANCEMENT</t>
  </si>
  <si>
    <t>logts</t>
  </si>
  <si>
    <t>place(s)</t>
  </si>
  <si>
    <t>Capital subventionné</t>
  </si>
  <si>
    <t>%</t>
  </si>
  <si>
    <t>Réserve sur int. hyp.</t>
  </si>
  <si>
    <t>% sur</t>
  </si>
  <si>
    <t>commentaire éventuel sur tot. int. et charges</t>
  </si>
  <si>
    <t>Amortissement autre prêt</t>
  </si>
  <si>
    <t xml:space="preserve">  </t>
  </si>
  <si>
    <t>PRIX DE VENTE</t>
  </si>
  <si>
    <t>(commentaire éventuel)</t>
  </si>
  <si>
    <t>Plan  de vente résumé</t>
  </si>
  <si>
    <t>Garages</t>
  </si>
  <si>
    <t>places à</t>
  </si>
  <si>
    <t>Dont concierge</t>
  </si>
  <si>
    <t>Surfaces logt hors sous-pentes</t>
  </si>
  <si>
    <t>Surfaces logt en sous-pentes</t>
  </si>
  <si>
    <t>Surfaces en sous-sol</t>
  </si>
  <si>
    <t>Surfaces galeries</t>
  </si>
  <si>
    <t>Surfaces greniers</t>
  </si>
  <si>
    <t xml:space="preserve">Surfaces balcons </t>
  </si>
  <si>
    <t>Surfaces terrasses attique</t>
  </si>
  <si>
    <t>Surfaces terrasses rez</t>
  </si>
  <si>
    <t>Surfaces jardins</t>
  </si>
  <si>
    <t>catégorie  :</t>
  </si>
  <si>
    <t>Domicile élu</t>
  </si>
  <si>
    <t>Situation de l'immeuble     :</t>
  </si>
  <si>
    <t>Parcelle(s) No</t>
  </si>
  <si>
    <t>Zone :</t>
  </si>
  <si>
    <t>Autoris. constr. No</t>
  </si>
  <si>
    <t xml:space="preserve">   PLQ No :</t>
  </si>
  <si>
    <t>Commune :</t>
  </si>
  <si>
    <t>1.</t>
  </si>
  <si>
    <t>PRIX DE REVIENT</t>
  </si>
  <si>
    <t>11.</t>
  </si>
  <si>
    <t>Terrain</t>
  </si>
  <si>
    <t>111.</t>
  </si>
  <si>
    <t>Prix</t>
  </si>
  <si>
    <t>m² à</t>
  </si>
  <si>
    <t>=</t>
  </si>
  <si>
    <t>112.</t>
  </si>
  <si>
    <t>Droits de mutation et frais d'acquisition</t>
  </si>
  <si>
    <t>113.</t>
  </si>
  <si>
    <t>114.</t>
  </si>
  <si>
    <t>115.</t>
  </si>
  <si>
    <t>12.</t>
  </si>
  <si>
    <t>Construction</t>
  </si>
  <si>
    <t>121.</t>
  </si>
  <si>
    <t>Logements</t>
  </si>
  <si>
    <t>m³ à</t>
  </si>
  <si>
    <t>122.</t>
  </si>
  <si>
    <t>123.</t>
  </si>
  <si>
    <t>Commercial</t>
  </si>
  <si>
    <t>124.</t>
  </si>
  <si>
    <t>Total</t>
  </si>
  <si>
    <t>m³</t>
  </si>
  <si>
    <t>125.</t>
  </si>
  <si>
    <t xml:space="preserve">126. </t>
  </si>
  <si>
    <t>13.</t>
  </si>
  <si>
    <t>Aménagements extérieurs</t>
  </si>
  <si>
    <t>131.</t>
  </si>
  <si>
    <t>132.</t>
  </si>
  <si>
    <t xml:space="preserve">          141. ...............................................................</t>
  </si>
  <si>
    <t>14.</t>
  </si>
  <si>
    <t>Taxes</t>
  </si>
  <si>
    <t>15.</t>
  </si>
  <si>
    <t>Frais financiers</t>
  </si>
  <si>
    <t>151.</t>
  </si>
  <si>
    <t>Intérêts intercalaires</t>
  </si>
  <si>
    <t>(</t>
  </si>
  <si>
    <t>%s/</t>
  </si>
  <si>
    <t>mois)</t>
  </si>
  <si>
    <t>152.</t>
  </si>
  <si>
    <t>Frais de notaire et de création de cédules</t>
  </si>
  <si>
    <t>153.</t>
  </si>
  <si>
    <t>154.</t>
  </si>
  <si>
    <t>16.</t>
  </si>
  <si>
    <t xml:space="preserve">   17. Imprévus</t>
  </si>
  <si>
    <t>17.</t>
  </si>
  <si>
    <t>Imprévus</t>
  </si>
  <si>
    <t xml:space="preserve">   18. Coût total</t>
  </si>
  <si>
    <t>18.</t>
  </si>
  <si>
    <t>Coût total</t>
  </si>
  <si>
    <t>Dossier No :</t>
  </si>
  <si>
    <t>Date :</t>
  </si>
  <si>
    <t>Page 2</t>
  </si>
  <si>
    <t>2.</t>
  </si>
  <si>
    <t>21.</t>
  </si>
  <si>
    <t xml:space="preserve"> (taux:</t>
  </si>
  <si>
    <t>; amortissement :</t>
  </si>
  <si>
    <t>)</t>
  </si>
  <si>
    <t>( créancier :</t>
  </si>
  <si>
    <t>22.</t>
  </si>
  <si>
    <t>rang</t>
  </si>
  <si>
    <t>23.</t>
  </si>
  <si>
    <t>24.</t>
  </si>
  <si>
    <t>Total des hypothèques</t>
  </si>
  <si>
    <t>25.</t>
  </si>
  <si>
    <t>26.</t>
  </si>
  <si>
    <t>Fonds propres</t>
  </si>
  <si>
    <t>27.</t>
  </si>
  <si>
    <t>Financement total</t>
  </si>
  <si>
    <t>3.</t>
  </si>
  <si>
    <t>EXPLOITATION</t>
  </si>
  <si>
    <t>31.</t>
  </si>
  <si>
    <t>Etat locatif</t>
  </si>
  <si>
    <t>311.</t>
  </si>
  <si>
    <t>Habitations</t>
  </si>
  <si>
    <t>3111.</t>
  </si>
  <si>
    <t>à</t>
  </si>
  <si>
    <t>3112.</t>
  </si>
  <si>
    <t>3113.</t>
  </si>
  <si>
    <t>3114.</t>
  </si>
  <si>
    <t>pces</t>
  </si>
  <si>
    <t>312.</t>
  </si>
  <si>
    <t>Surfaces commerciales</t>
  </si>
  <si>
    <t>3121.</t>
  </si>
  <si>
    <t>m²</t>
  </si>
  <si>
    <t>3122.</t>
  </si>
  <si>
    <t>3123.</t>
  </si>
  <si>
    <t>3124.</t>
  </si>
  <si>
    <t>313.</t>
  </si>
  <si>
    <t>3131.</t>
  </si>
  <si>
    <t>3132.</t>
  </si>
  <si>
    <t>3133.</t>
  </si>
  <si>
    <t>3134.</t>
  </si>
  <si>
    <t>3135.</t>
  </si>
  <si>
    <t>park. visiteurs</t>
  </si>
  <si>
    <t xml:space="preserve">          p.m.             </t>
  </si>
  <si>
    <t xml:space="preserve">                                    </t>
  </si>
  <si>
    <t>emplacements</t>
  </si>
  <si>
    <t>Total état locatif</t>
  </si>
  <si>
    <t xml:space="preserve">32. </t>
  </si>
  <si>
    <t>Subvention</t>
  </si>
  <si>
    <t>% du P.R. soit s/</t>
  </si>
  <si>
    <t>33.</t>
  </si>
  <si>
    <t>RENDEMENT BRUT</t>
  </si>
  <si>
    <t xml:space="preserve">Date : </t>
  </si>
  <si>
    <t>Page 3</t>
  </si>
  <si>
    <t>Rendement brut:</t>
  </si>
  <si>
    <t>34.</t>
  </si>
  <si>
    <t>Intérêts et charges</t>
  </si>
  <si>
    <t>341.</t>
  </si>
  <si>
    <t>1 er</t>
  </si>
  <si>
    <t>% s/</t>
  </si>
  <si>
    <t>342.</t>
  </si>
  <si>
    <t>343.</t>
  </si>
  <si>
    <t>344.</t>
  </si>
  <si>
    <t>345.</t>
  </si>
  <si>
    <t>346.</t>
  </si>
  <si>
    <t>Rente foncière</t>
  </si>
  <si>
    <t>347.</t>
  </si>
  <si>
    <t>Charges</t>
  </si>
  <si>
    <t>Total des intérêts et charges</t>
  </si>
  <si>
    <t>35.</t>
  </si>
  <si>
    <t>RENDEMENT NET</t>
  </si>
  <si>
    <t>36.</t>
  </si>
  <si>
    <t>Amortissements</t>
  </si>
  <si>
    <t>361.</t>
  </si>
  <si>
    <t>362.</t>
  </si>
  <si>
    <t>363.</t>
  </si>
  <si>
    <t>Total des amortissements</t>
  </si>
  <si>
    <t>37.</t>
  </si>
  <si>
    <t>DISPONIBLE</t>
  </si>
  <si>
    <t>4.</t>
  </si>
  <si>
    <t>DONNEES COMPARATIVES COMPLEMENTAIRES</t>
  </si>
  <si>
    <t>41.</t>
  </si>
  <si>
    <t>Incidence terrain :</t>
  </si>
  <si>
    <t>F par m³ construit</t>
  </si>
  <si>
    <t>42.</t>
  </si>
  <si>
    <t>Surfaces et volumes :</t>
  </si>
  <si>
    <t>421.</t>
  </si>
  <si>
    <t>logements</t>
  </si>
  <si>
    <t xml:space="preserve">m² </t>
  </si>
  <si>
    <t>locaux commerciaux</t>
  </si>
  <si>
    <t>422.</t>
  </si>
  <si>
    <t>423.</t>
  </si>
  <si>
    <t>Surface nette par pièce</t>
  </si>
  <si>
    <t>424.</t>
  </si>
  <si>
    <t>Coefficient d'utilisation</t>
  </si>
  <si>
    <t>425.</t>
  </si>
  <si>
    <t>Volume moyen par pièce</t>
  </si>
  <si>
    <t>426.</t>
  </si>
  <si>
    <t>Nombre moyen de pièces par logement</t>
  </si>
  <si>
    <t>43.</t>
  </si>
  <si>
    <t>Etat locatif logements</t>
  </si>
  <si>
    <t>431.</t>
  </si>
  <si>
    <t>Logements subventionnés</t>
  </si>
  <si>
    <t>par pièce</t>
  </si>
  <si>
    <t>par m² brut</t>
  </si>
  <si>
    <t>par m² net</t>
  </si>
  <si>
    <t>4311.</t>
  </si>
  <si>
    <t>Loyer</t>
  </si>
  <si>
    <t>4312.</t>
  </si>
  <si>
    <t>432.</t>
  </si>
  <si>
    <t>Logts hors prest.</t>
  </si>
  <si>
    <t>Dossier no:</t>
  </si>
  <si>
    <t>Date:</t>
  </si>
  <si>
    <t>Page 4</t>
  </si>
  <si>
    <t>Prix de vente</t>
  </si>
  <si>
    <t>Prix de revient total</t>
  </si>
  <si>
    <t>Prix de vente total</t>
  </si>
  <si>
    <t>pièces à</t>
  </si>
  <si>
    <t>F/ m2 en moy.</t>
  </si>
  <si>
    <t>logt(s) concierge</t>
  </si>
  <si>
    <t>pièces soit</t>
  </si>
  <si>
    <t>surf. pondérées</t>
  </si>
  <si>
    <t>Autorisation de construire N°</t>
  </si>
  <si>
    <t>12. Construction</t>
  </si>
  <si>
    <t>126.</t>
  </si>
  <si>
    <t>13. Aménagements extérieurs</t>
  </si>
  <si>
    <t>14. Taxes</t>
  </si>
  <si>
    <r>
      <t>m</t>
    </r>
    <r>
      <rPr>
        <vertAlign val="superscript"/>
        <sz val="10"/>
        <rFont val="Helvetica"/>
        <family val="0"/>
      </rPr>
      <t>3</t>
    </r>
  </si>
  <si>
    <t>15. Frais financiers</t>
  </si>
  <si>
    <t>17. Imprévus</t>
  </si>
  <si>
    <t>2. FINANCEMENT</t>
  </si>
  <si>
    <t>3. EXPLOITATION</t>
  </si>
  <si>
    <t>31. Etat locatif</t>
  </si>
  <si>
    <t>311. Habitations</t>
  </si>
  <si>
    <t>312. Surfaces commerciales</t>
  </si>
  <si>
    <t>Créancier hypothécaire</t>
  </si>
  <si>
    <t>Amortissement prêt hypothécaire</t>
  </si>
  <si>
    <t>commentaire éventuel sur fonds propres</t>
  </si>
  <si>
    <t>18.Coût total</t>
  </si>
  <si>
    <t>Droit de superficie(Oui,Non)</t>
  </si>
  <si>
    <t>Commentaire éventuel sur coût total</t>
  </si>
  <si>
    <t>3115.</t>
  </si>
  <si>
    <t>313. Garages</t>
  </si>
  <si>
    <t>Parkings visiteurs</t>
  </si>
  <si>
    <t>32. Subvention</t>
  </si>
  <si>
    <t>valeur du terrain =</t>
  </si>
  <si>
    <t>36. Amortissements</t>
  </si>
  <si>
    <t>4. DONNEES COMPARATIVES COMPLEMENTAIRES</t>
  </si>
  <si>
    <t>41. Incidence terrain</t>
  </si>
  <si>
    <t>42. Surfaces et volumes</t>
  </si>
  <si>
    <t>423. Surface nette par pièce</t>
  </si>
  <si>
    <t>424. Coefficient d'utilisation</t>
  </si>
  <si>
    <t>425. Volume moyen par pièce</t>
  </si>
  <si>
    <t>426. Nombre moyen de pièces par logement</t>
  </si>
  <si>
    <t>43. Etat locatif des logements</t>
  </si>
  <si>
    <t>431. Logements subventionnés</t>
  </si>
  <si>
    <t>Marge de bénéfice &amp; risques</t>
  </si>
  <si>
    <t>Logement(s) concierge</t>
  </si>
  <si>
    <r>
      <t>361. Amortissement 1</t>
    </r>
    <r>
      <rPr>
        <vertAlign val="superscript"/>
        <sz val="10"/>
        <rFont val="Helvetica"/>
        <family val="0"/>
      </rPr>
      <t>er</t>
    </r>
    <r>
      <rPr>
        <sz val="10"/>
        <rFont val="Helvetica"/>
        <family val="0"/>
      </rPr>
      <t xml:space="preserve"> rang</t>
    </r>
  </si>
  <si>
    <r>
      <t>362. Amortissement 2</t>
    </r>
    <r>
      <rPr>
        <vertAlign val="superscript"/>
        <sz val="10"/>
        <rFont val="Helvetica"/>
        <family val="0"/>
      </rPr>
      <t xml:space="preserve">ème </t>
    </r>
    <r>
      <rPr>
        <sz val="10"/>
        <rFont val="Helvetica"/>
        <family val="0"/>
      </rPr>
      <t>rang</t>
    </r>
  </si>
  <si>
    <r>
      <t>363. Amortissement 3</t>
    </r>
    <r>
      <rPr>
        <vertAlign val="superscript"/>
        <sz val="10"/>
        <rFont val="Helvetica"/>
        <family val="0"/>
      </rPr>
      <t>ème</t>
    </r>
    <r>
      <rPr>
        <sz val="10"/>
        <rFont val="Helvetica"/>
        <family val="0"/>
      </rPr>
      <t xml:space="preserve"> rang</t>
    </r>
  </si>
  <si>
    <t xml:space="preserve">Impression </t>
  </si>
  <si>
    <t>Dossier N°</t>
  </si>
  <si>
    <t>Z1</t>
  </si>
  <si>
    <t>Z2</t>
  </si>
  <si>
    <t>Z3</t>
  </si>
  <si>
    <t>Z4A</t>
  </si>
  <si>
    <t>Z4B</t>
  </si>
  <si>
    <t>Z5</t>
  </si>
  <si>
    <t>ZD2</t>
  </si>
  <si>
    <t>ZD3</t>
  </si>
  <si>
    <t>ZD5</t>
  </si>
  <si>
    <t>ZD4A</t>
  </si>
  <si>
    <t>ZD4B</t>
  </si>
  <si>
    <t>ZD4BP</t>
  </si>
  <si>
    <t>Z4BP</t>
  </si>
  <si>
    <t>ZIA</t>
  </si>
  <si>
    <r>
      <t>F/ m</t>
    </r>
    <r>
      <rPr>
        <vertAlign val="superscript"/>
        <sz val="10"/>
        <rFont val="Helvetica"/>
        <family val="0"/>
      </rPr>
      <t>2</t>
    </r>
  </si>
  <si>
    <r>
      <t>m</t>
    </r>
    <r>
      <rPr>
        <vertAlign val="superscript"/>
        <sz val="10"/>
        <rFont val="Helvetica"/>
        <family val="0"/>
      </rPr>
      <t>2</t>
    </r>
  </si>
  <si>
    <r>
      <t>Total des surfaces pondérées (m</t>
    </r>
    <r>
      <rPr>
        <vertAlign val="superscript"/>
        <sz val="10"/>
        <rFont val="Helvetica"/>
        <family val="0"/>
      </rPr>
      <t>2</t>
    </r>
    <r>
      <rPr>
        <sz val="10"/>
        <rFont val="Helvetica"/>
        <family val="2"/>
      </rPr>
      <t>)</t>
    </r>
  </si>
  <si>
    <t>Aïre-la-Ville</t>
  </si>
  <si>
    <t>Anières</t>
  </si>
  <si>
    <t>Avully</t>
  </si>
  <si>
    <t>Avusy</t>
  </si>
  <si>
    <t>Bardonnex</t>
  </si>
  <si>
    <t>Bellevue</t>
  </si>
  <si>
    <t>Bernex</t>
  </si>
  <si>
    <t>Carouge</t>
  </si>
  <si>
    <t>Cartigny</t>
  </si>
  <si>
    <t>Chancy</t>
  </si>
  <si>
    <t>Chêne-Bougeries</t>
  </si>
  <si>
    <t>Chêne-Bourg</t>
  </si>
  <si>
    <t>Choulex</t>
  </si>
  <si>
    <t>Collex-Bossy</t>
  </si>
  <si>
    <t>Collonge-Bellerive</t>
  </si>
  <si>
    <t>Cologny</t>
  </si>
  <si>
    <t>Confignon</t>
  </si>
  <si>
    <t>Corsier</t>
  </si>
  <si>
    <t>Dardagny</t>
  </si>
  <si>
    <t>Genthod</t>
  </si>
  <si>
    <t>Grand-Saconnex</t>
  </si>
  <si>
    <t>Gy</t>
  </si>
  <si>
    <t>Hermance</t>
  </si>
  <si>
    <t>Jussy</t>
  </si>
  <si>
    <t>Laconnex</t>
  </si>
  <si>
    <t>Lancy</t>
  </si>
  <si>
    <t>Meinier</t>
  </si>
  <si>
    <t>Meyrin</t>
  </si>
  <si>
    <t>Onex</t>
  </si>
  <si>
    <t>Perly-Certoux</t>
  </si>
  <si>
    <t>Plan-les-Ouates</t>
  </si>
  <si>
    <t>Presinge</t>
  </si>
  <si>
    <t>Puplinge</t>
  </si>
  <si>
    <t>Russin</t>
  </si>
  <si>
    <t>Satigny</t>
  </si>
  <si>
    <t>Soral</t>
  </si>
  <si>
    <t>Thônex</t>
  </si>
  <si>
    <t>Troinex</t>
  </si>
  <si>
    <t>Vandoeuvres</t>
  </si>
  <si>
    <t>Vernier</t>
  </si>
  <si>
    <t>Versoix</t>
  </si>
  <si>
    <t>Veyrier</t>
  </si>
  <si>
    <t>Céligny</t>
  </si>
  <si>
    <t>Genève-Cité</t>
  </si>
  <si>
    <t>Genève-Eaux-Vives</t>
  </si>
  <si>
    <t>Genève-Petit-Saconnex</t>
  </si>
  <si>
    <t>Genève-Plainpalais</t>
  </si>
  <si>
    <t>Prégny-Chambésy</t>
  </si>
  <si>
    <t>F au total</t>
  </si>
  <si>
    <t>34. Intérêts et charges</t>
  </si>
  <si>
    <r>
      <t>m</t>
    </r>
    <r>
      <rPr>
        <vertAlign val="superscript"/>
        <sz val="10"/>
        <rFont val="Helvetica"/>
        <family val="0"/>
      </rPr>
      <t>3</t>
    </r>
    <r>
      <rPr>
        <sz val="10"/>
        <rFont val="Helvetica"/>
        <family val="2"/>
      </rPr>
      <t xml:space="preserve"> </t>
    </r>
  </si>
  <si>
    <t>Oui</t>
  </si>
  <si>
    <t>Non</t>
  </si>
  <si>
    <r>
      <t xml:space="preserve">Pour l'impression d'une page unique, il suffit de sélectionner l'onglet de la page et d'utiliser la fonction classique d'impression (menu </t>
    </r>
    <r>
      <rPr>
        <i/>
        <sz val="11"/>
        <rFont val="Arial"/>
        <family val="2"/>
      </rPr>
      <t>Fichier</t>
    </r>
    <r>
      <rPr>
        <sz val="11"/>
        <rFont val="Arial"/>
        <family val="2"/>
      </rPr>
      <t xml:space="preserve">, option </t>
    </r>
    <r>
      <rPr>
        <i/>
        <sz val="11"/>
        <rFont val="Arial"/>
        <family val="2"/>
      </rPr>
      <t>Imprimer</t>
    </r>
    <r>
      <rPr>
        <sz val="11"/>
        <rFont val="Arial"/>
        <family val="2"/>
      </rPr>
      <t>)</t>
    </r>
  </si>
  <si>
    <t>en F ou en % du coût total</t>
  </si>
  <si>
    <t>Réserve sur intérêt hypothécaire</t>
  </si>
  <si>
    <t>Disponible</t>
  </si>
  <si>
    <t>Rendement net</t>
  </si>
  <si>
    <r>
      <t>m</t>
    </r>
    <r>
      <rPr>
        <vertAlign val="superscript"/>
        <sz val="10"/>
        <rFont val="Helvetica"/>
        <family val="0"/>
      </rPr>
      <t>3</t>
    </r>
    <r>
      <rPr>
        <sz val="10"/>
        <rFont val="Helvetica"/>
        <family val="2"/>
      </rPr>
      <t xml:space="preserve"> à</t>
    </r>
  </si>
  <si>
    <t>Taux</t>
  </si>
  <si>
    <t>Logements non subventionnés</t>
  </si>
  <si>
    <t>Autres</t>
  </si>
  <si>
    <t>Rendement brut</t>
  </si>
  <si>
    <t xml:space="preserve">346. </t>
  </si>
  <si>
    <t xml:space="preserve">347. </t>
  </si>
  <si>
    <t>4311. Loyer</t>
  </si>
  <si>
    <t>4312. Subvention</t>
  </si>
  <si>
    <t>432. Logements hors prestation</t>
  </si>
  <si>
    <t xml:space="preserve">F/pièce </t>
  </si>
  <si>
    <r>
      <t>F par m</t>
    </r>
    <r>
      <rPr>
        <vertAlign val="superscript"/>
        <sz val="10"/>
        <rFont val="Helvetica"/>
        <family val="0"/>
      </rPr>
      <t>3</t>
    </r>
    <r>
      <rPr>
        <sz val="10"/>
        <rFont val="Helvetica"/>
        <family val="2"/>
      </rPr>
      <t xml:space="preserve"> construit</t>
    </r>
  </si>
  <si>
    <t>pièces</t>
  </si>
  <si>
    <t xml:space="preserve">pièces         </t>
  </si>
  <si>
    <t>soit</t>
  </si>
  <si>
    <r>
      <t>F/m</t>
    </r>
    <r>
      <rPr>
        <vertAlign val="superscript"/>
        <sz val="10"/>
        <rFont val="Helvetica"/>
        <family val="0"/>
      </rPr>
      <t>2</t>
    </r>
    <r>
      <rPr>
        <sz val="10"/>
        <rFont val="Helvetica"/>
        <family val="0"/>
      </rPr>
      <t xml:space="preserve"> en moyenne             =</t>
    </r>
  </si>
  <si>
    <t>%                                =</t>
  </si>
  <si>
    <t xml:space="preserve">%                                </t>
  </si>
  <si>
    <r>
      <t>par m</t>
    </r>
    <r>
      <rPr>
        <vertAlign val="superscript"/>
        <sz val="10"/>
        <rFont val="Helvetica"/>
        <family val="0"/>
      </rPr>
      <t>2</t>
    </r>
    <r>
      <rPr>
        <sz val="10"/>
        <rFont val="Helvetica"/>
        <family val="2"/>
      </rPr>
      <t xml:space="preserve"> brut</t>
    </r>
  </si>
  <si>
    <t>par m2 net</t>
  </si>
  <si>
    <r>
      <t>2</t>
    </r>
    <r>
      <rPr>
        <vertAlign val="superscript"/>
        <sz val="10"/>
        <rFont val="Helvetica"/>
        <family val="0"/>
      </rPr>
      <t>ème</t>
    </r>
  </si>
  <si>
    <r>
      <t>3</t>
    </r>
    <r>
      <rPr>
        <vertAlign val="superscript"/>
        <sz val="10"/>
        <rFont val="Helvetica"/>
        <family val="0"/>
      </rPr>
      <t>ème</t>
    </r>
  </si>
  <si>
    <r>
      <t>4</t>
    </r>
    <r>
      <rPr>
        <vertAlign val="superscript"/>
        <sz val="10"/>
        <rFont val="Helvetica"/>
        <family val="0"/>
      </rPr>
      <t>ème</t>
    </r>
  </si>
  <si>
    <r>
      <t>1</t>
    </r>
    <r>
      <rPr>
        <vertAlign val="superscript"/>
        <sz val="10"/>
        <rFont val="Helvetica"/>
        <family val="0"/>
      </rPr>
      <t>er</t>
    </r>
  </si>
  <si>
    <t>OU</t>
  </si>
  <si>
    <t>2ème</t>
  </si>
  <si>
    <t>3ème</t>
  </si>
  <si>
    <t>Honoraires de promotion</t>
  </si>
  <si>
    <t>1er</t>
  </si>
  <si>
    <t>Frais administratifs</t>
  </si>
  <si>
    <t>en francs</t>
  </si>
  <si>
    <t>en %</t>
  </si>
  <si>
    <t xml:space="preserve">F  </t>
  </si>
  <si>
    <t xml:space="preserve">    Commentaires sur amortissements</t>
  </si>
  <si>
    <t>pièces subv.</t>
  </si>
  <si>
    <t>Loyers</t>
  </si>
  <si>
    <r>
      <t xml:space="preserve">%  </t>
    </r>
    <r>
      <rPr>
        <b/>
        <sz val="11"/>
        <rFont val="Helvetica"/>
        <family val="0"/>
      </rPr>
      <t>OU</t>
    </r>
  </si>
  <si>
    <t>pièces non subv.</t>
  </si>
  <si>
    <t>Autre créancier</t>
  </si>
  <si>
    <t>p.m</t>
  </si>
  <si>
    <t>Subvention par pièce</t>
  </si>
  <si>
    <t>Montant</t>
  </si>
  <si>
    <t>F/pièce</t>
  </si>
  <si>
    <t>%sur PR</t>
  </si>
  <si>
    <t>Pondération</t>
  </si>
  <si>
    <t>Surface m2</t>
  </si>
  <si>
    <t>Surface pondérée</t>
  </si>
  <si>
    <t>Surface concierge</t>
  </si>
  <si>
    <t>Total des surfaces</t>
  </si>
  <si>
    <t>PAGE 2 PLAN FINANCIER</t>
  </si>
  <si>
    <t>PAGE 3 PLAN FINANCIER</t>
  </si>
  <si>
    <t>PAGE 4 PLAN FINANCIER</t>
  </si>
  <si>
    <t>Report compl.</t>
  </si>
  <si>
    <t>Total Construction</t>
  </si>
  <si>
    <t>Commentaire éventuel sur rubrique 16.</t>
  </si>
  <si>
    <t>Catégorie</t>
  </si>
  <si>
    <t>Total frais financiers</t>
  </si>
  <si>
    <t>Loi :</t>
  </si>
  <si>
    <t>Marge de bénéfice et risques</t>
  </si>
  <si>
    <t>Report  compl.</t>
  </si>
  <si>
    <t>Report</t>
  </si>
  <si>
    <t>Saisie directe des intérêts hyp.</t>
  </si>
  <si>
    <t>INITIAL</t>
  </si>
  <si>
    <t>INTERMÉDIAIRE</t>
  </si>
  <si>
    <t>DÉFINITIF</t>
  </si>
  <si>
    <t>HBM</t>
  </si>
  <si>
    <t>HLM</t>
  </si>
  <si>
    <t>HCM</t>
  </si>
  <si>
    <t>HM</t>
  </si>
  <si>
    <t>ZD locatif</t>
  </si>
  <si>
    <t>ZD commercial</t>
  </si>
  <si>
    <t>F/m3</t>
  </si>
  <si>
    <t xml:space="preserve">Prix                                  </t>
  </si>
  <si>
    <r>
      <t>m</t>
    </r>
    <r>
      <rPr>
        <vertAlign val="superscript"/>
        <sz val="10"/>
        <rFont val="Helvetica"/>
        <family val="0"/>
      </rPr>
      <t>2</t>
    </r>
    <r>
      <rPr>
        <sz val="10"/>
        <rFont val="Helvetica"/>
        <family val="0"/>
      </rPr>
      <t xml:space="preserve"> à   </t>
    </r>
  </si>
  <si>
    <t xml:space="preserve">     Durée</t>
  </si>
  <si>
    <t xml:space="preserve">             rang:</t>
  </si>
  <si>
    <t>taux</t>
  </si>
  <si>
    <t>F/m2</t>
  </si>
  <si>
    <r>
      <t xml:space="preserve">   F/m2    </t>
    </r>
    <r>
      <rPr>
        <b/>
        <sz val="10"/>
        <rFont val="Helvetica"/>
        <family val="0"/>
      </rPr>
      <t>OU</t>
    </r>
  </si>
  <si>
    <t xml:space="preserve">       Total=</t>
  </si>
  <si>
    <t xml:space="preserve">    OU</t>
  </si>
  <si>
    <t>Loyer total</t>
  </si>
  <si>
    <t>Loyer moyen/m2</t>
  </si>
  <si>
    <t>LGL</t>
  </si>
  <si>
    <t>LGZD</t>
  </si>
  <si>
    <t>Commentaire éventuel sur prix de revient partiel</t>
  </si>
  <si>
    <t>F/m2                  =</t>
  </si>
  <si>
    <t>F/Pce</t>
  </si>
  <si>
    <t>Total:</t>
  </si>
  <si>
    <t xml:space="preserve">  %</t>
  </si>
  <si>
    <t xml:space="preserve"> des surfaces</t>
  </si>
  <si>
    <t>F/ Pce ou</t>
  </si>
  <si>
    <t>Loyer mensuel</t>
  </si>
  <si>
    <t xml:space="preserve">F    </t>
  </si>
  <si>
    <t xml:space="preserve"> par capitalisation</t>
  </si>
  <si>
    <t>retenu</t>
  </si>
  <si>
    <t xml:space="preserve">Prix de  vente </t>
  </si>
  <si>
    <t xml:space="preserve">Prix  de vente </t>
  </si>
  <si>
    <t>par capitalisation</t>
  </si>
  <si>
    <t>Loyer à l'unité/an</t>
  </si>
  <si>
    <t>Loyer au m2</t>
  </si>
  <si>
    <t xml:space="preserve">F          </t>
  </si>
  <si>
    <t xml:space="preserve">pièces </t>
  </si>
  <si>
    <t>Loyer moyen /P.</t>
  </si>
  <si>
    <t xml:space="preserve">%       </t>
  </si>
  <si>
    <t>Capital</t>
  </si>
  <si>
    <r>
      <t xml:space="preserve">mois </t>
    </r>
    <r>
      <rPr>
        <b/>
        <sz val="10"/>
        <rFont val="Helv"/>
        <family val="2"/>
      </rPr>
      <t xml:space="preserve">        Total</t>
    </r>
  </si>
  <si>
    <t>Arrondi à</t>
  </si>
  <si>
    <t>1A</t>
  </si>
  <si>
    <t>2A</t>
  </si>
  <si>
    <t>1B</t>
  </si>
  <si>
    <t>2B</t>
  </si>
  <si>
    <t>3A</t>
  </si>
  <si>
    <t>3B</t>
  </si>
  <si>
    <r>
      <t>OU</t>
    </r>
    <r>
      <rPr>
        <sz val="10"/>
        <rFont val="Helvetica"/>
        <family val="2"/>
      </rPr>
      <t xml:space="preserve"> Total</t>
    </r>
  </si>
  <si>
    <t>sur 1er rang</t>
  </si>
  <si>
    <t>sur 2ème rang</t>
  </si>
  <si>
    <r>
      <t>OU</t>
    </r>
    <r>
      <rPr>
        <sz val="10"/>
        <rFont val="Helvetica"/>
        <family val="2"/>
      </rPr>
      <t xml:space="preserve">                      Intérêts totaux</t>
    </r>
  </si>
  <si>
    <t>ZD vente</t>
  </si>
  <si>
    <t>Total habitation</t>
  </si>
  <si>
    <t>Total garage</t>
  </si>
  <si>
    <t>Total commerce</t>
  </si>
  <si>
    <t>364.</t>
  </si>
  <si>
    <t>28.</t>
  </si>
  <si>
    <t xml:space="preserve">348. </t>
  </si>
  <si>
    <t>4ème</t>
  </si>
  <si>
    <t>348.</t>
  </si>
  <si>
    <t>365.</t>
  </si>
  <si>
    <t>ans</t>
  </si>
  <si>
    <r>
      <t xml:space="preserve">%    </t>
    </r>
    <r>
      <rPr>
        <b/>
        <sz val="12"/>
        <rFont val="Helvetica"/>
        <family val="0"/>
      </rPr>
      <t xml:space="preserve"> OU </t>
    </r>
    <r>
      <rPr>
        <sz val="10"/>
        <rFont val="Helvetica"/>
        <family val="2"/>
      </rPr>
      <t xml:space="preserve">  sur </t>
    </r>
  </si>
  <si>
    <r>
      <t xml:space="preserve">ans par annuité fixe </t>
    </r>
    <r>
      <rPr>
        <b/>
        <sz val="11"/>
        <rFont val="Helvetica"/>
        <family val="0"/>
      </rPr>
      <t>OU</t>
    </r>
    <r>
      <rPr>
        <sz val="10"/>
        <rFont val="Helvetica"/>
        <family val="0"/>
      </rPr>
      <t xml:space="preserve"> en F    </t>
    </r>
  </si>
  <si>
    <t>montant en francs</t>
  </si>
  <si>
    <t>taux amortissement</t>
  </si>
  <si>
    <t>Taux hypothécaire</t>
  </si>
  <si>
    <t>Total terrain</t>
  </si>
  <si>
    <t>Total aménagements extérieurs</t>
  </si>
  <si>
    <t>Taux  si saisie directe des intérêts en C64</t>
  </si>
  <si>
    <t xml:space="preserve">report du taux </t>
  </si>
  <si>
    <t>(si saisie en D153 et D155)</t>
  </si>
  <si>
    <t>LUP</t>
  </si>
  <si>
    <t>Loi (LUP, LGL, LGZD)</t>
  </si>
  <si>
    <t>LUP-LGL</t>
  </si>
  <si>
    <t xml:space="preserve">      Forfaitisation fin de chantier demandée ( FFC ) ?</t>
  </si>
  <si>
    <t xml:space="preserve">SBP </t>
  </si>
  <si>
    <t>SBP par pièce</t>
  </si>
  <si>
    <t>m2 de vente pondérés à</t>
  </si>
  <si>
    <t>m2 de vte pond. à</t>
  </si>
  <si>
    <r>
      <t>m</t>
    </r>
    <r>
      <rPr>
        <vertAlign val="superscript"/>
        <sz val="10"/>
        <rFont val="Helvetica"/>
        <family val="0"/>
      </rPr>
      <t>2</t>
    </r>
    <r>
      <rPr>
        <sz val="10"/>
        <rFont val="Helvetica"/>
        <family val="2"/>
      </rPr>
      <t xml:space="preserve"> de vente </t>
    </r>
  </si>
  <si>
    <t>Détail et pondération des surfaces de vente</t>
  </si>
  <si>
    <t>421. Surface brute de plancher</t>
  </si>
  <si>
    <t>422. Surface brute de plancher par pièce</t>
  </si>
  <si>
    <r>
      <t>m</t>
    </r>
    <r>
      <rPr>
        <vertAlign val="superscript"/>
        <sz val="10"/>
        <rFont val="Helvetica"/>
        <family val="0"/>
      </rPr>
      <t>2</t>
    </r>
    <r>
      <rPr>
        <sz val="10"/>
        <rFont val="Helvetica"/>
        <family val="0"/>
      </rPr>
      <t xml:space="preserve"> de vente pondérés à </t>
    </r>
  </si>
  <si>
    <r>
      <t>m</t>
    </r>
    <r>
      <rPr>
        <vertAlign val="superscript"/>
        <sz val="10"/>
        <rFont val="Helvetica"/>
        <family val="0"/>
      </rPr>
      <t>2</t>
    </r>
    <r>
      <rPr>
        <sz val="10"/>
        <rFont val="Helvetica"/>
        <family val="2"/>
      </rPr>
      <t xml:space="preserve"> de vte pondérés à        =</t>
    </r>
  </si>
  <si>
    <r>
      <t>m</t>
    </r>
    <r>
      <rPr>
        <vertAlign val="superscript"/>
        <sz val="10"/>
        <rFont val="Helvetica"/>
        <family val="0"/>
      </rPr>
      <t>2</t>
    </r>
    <r>
      <rPr>
        <sz val="10"/>
        <rFont val="Helvetica"/>
        <family val="2"/>
      </rPr>
      <t xml:space="preserve"> de vente à</t>
    </r>
  </si>
  <si>
    <t>OCLPF - 2014</t>
  </si>
  <si>
    <t>PLAN FINANCIER (C01)</t>
  </si>
  <si>
    <t>PLAN  FINANCIER (C01)</t>
  </si>
</sst>
</file>

<file path=xl/styles.xml><?xml version="1.0" encoding="utf-8"?>
<styleSheet xmlns="http://schemas.openxmlformats.org/spreadsheetml/2006/main">
  <numFmts count="5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quot; F&quot;;\-#,##0&quot; F&quot;"/>
    <numFmt numFmtId="171" formatCode="#,##0.00&quot; F&quot;;\-#,##0.00&quot; F&quot;"/>
    <numFmt numFmtId="172" formatCode="#,##0.00&quot; F&quot;;[Red]\-#,##0.00&quot; F&quot;"/>
    <numFmt numFmtId="173" formatCode="#\'##0&quot;F&quot;"/>
    <numFmt numFmtId="174" formatCode="0.0"/>
    <numFmt numFmtId="175" formatCode="#\.##0\F;\(#\.##0&quot; F&quot;\)"/>
    <numFmt numFmtId="176" formatCode="0%&quot;)&quot;"/>
    <numFmt numFmtId="177" formatCode="&quot; &quot;"/>
    <numFmt numFmtId="178" formatCode="\ \ \ \ \ \ 0.00%&quot; s/&quot;"/>
    <numFmt numFmtId="179" formatCode="&quot;&quot;"/>
    <numFmt numFmtId="180" formatCode="#\.##0,;\(#\.##0,\)"/>
    <numFmt numFmtId="181" formatCode="0.0%&quot;s/&quot;"/>
    <numFmt numFmtId="182" formatCode="General&quot;/2&quot;"/>
    <numFmt numFmtId="183" formatCode="#,##0&quot; m2&quot;"/>
    <numFmt numFmtId="184" formatCode="0.0&quot; pièces&quot;"/>
    <numFmt numFmtId="185" formatCode="&quot;( &quot;0.0%&quot;s/&quot;"/>
    <numFmt numFmtId="186" formatCode="0&quot;/2 mois)&quot;"/>
    <numFmt numFmtId="187" formatCode="#,##0&quot; F/pce)&quot;"/>
    <numFmt numFmtId="188" formatCode="#,##0&quot; ème rang&quot;"/>
    <numFmt numFmtId="189" formatCode="&quot;(&quot;0.0%&quot;s/&quot;"/>
    <numFmt numFmtId="190" formatCode="&quot;342. &quot;General&quot;ème&quot;"/>
    <numFmt numFmtId="191" formatCode="###.0&quot; m³&quot;"/>
    <numFmt numFmtId="192" formatCode="#,##0&quot; m²&quot;"/>
    <numFmt numFmtId="193" formatCode="&quot;343. &quot;General&quot;ème&quot;"/>
    <numFmt numFmtId="194" formatCode="&quot;361. &quot;General&quot;er&quot;"/>
    <numFmt numFmtId="195" formatCode="d/mmmm/yy"/>
    <numFmt numFmtId="196" formatCode="&quot;362. &quot;General&quot;ème&quot;"/>
    <numFmt numFmtId="197" formatCode="&quot;363. &quot;General&quot;ème&quot;"/>
    <numFmt numFmtId="198" formatCode="0&quot; è&quot;"/>
    <numFmt numFmtId="199" formatCode="0.000"/>
    <numFmt numFmtId="200" formatCode="#,##0.0\ "/>
    <numFmt numFmtId="201" formatCode="#,##0.0\ \ \ \ "/>
    <numFmt numFmtId="202" formatCode="#,##0\ "/>
    <numFmt numFmtId="203" formatCode="#,##0\ &quot;F/an&quot;"/>
    <numFmt numFmtId="204" formatCode="#,##0.0"/>
    <numFmt numFmtId="205" formatCode="#,##0\ \ \ "/>
    <numFmt numFmtId="206" formatCode="#,##0\ &quot;F/mois&quot;"/>
    <numFmt numFmtId="207" formatCode="0.000%"/>
    <numFmt numFmtId="208" formatCode="0.0%"/>
    <numFmt numFmtId="209" formatCode="d\-mmm\-yy"/>
  </numFmts>
  <fonts count="79">
    <font>
      <sz val="10"/>
      <name val="Helv"/>
      <family val="0"/>
    </font>
    <font>
      <b/>
      <sz val="10"/>
      <name val="Helv"/>
      <family val="0"/>
    </font>
    <font>
      <sz val="8"/>
      <name val="Helv"/>
      <family val="0"/>
    </font>
    <font>
      <b/>
      <i/>
      <sz val="10"/>
      <name val="Helv"/>
      <family val="0"/>
    </font>
    <font>
      <i/>
      <sz val="10"/>
      <name val="Helvetica"/>
      <family val="2"/>
    </font>
    <font>
      <sz val="10"/>
      <name val="Helvetica"/>
      <family val="2"/>
    </font>
    <font>
      <sz val="9"/>
      <name val="Helvetica"/>
      <family val="2"/>
    </font>
    <font>
      <b/>
      <sz val="9"/>
      <name val="Helvetica"/>
      <family val="2"/>
    </font>
    <font>
      <b/>
      <sz val="10"/>
      <name val="Helvetica"/>
      <family val="2"/>
    </font>
    <font>
      <b/>
      <u val="single"/>
      <sz val="10"/>
      <name val="Helvetica"/>
      <family val="2"/>
    </font>
    <font>
      <sz val="10"/>
      <name val="Tms Rmn"/>
      <family val="0"/>
    </font>
    <font>
      <sz val="10"/>
      <color indexed="9"/>
      <name val="Helvetica"/>
      <family val="2"/>
    </font>
    <font>
      <sz val="8"/>
      <name val="Helvetica"/>
      <family val="2"/>
    </font>
    <font>
      <sz val="10"/>
      <color indexed="8"/>
      <name val="Helvetica"/>
      <family val="2"/>
    </font>
    <font>
      <b/>
      <sz val="8"/>
      <name val="Helvetica"/>
      <family val="2"/>
    </font>
    <font>
      <i/>
      <sz val="8"/>
      <name val="Helvetica"/>
      <family val="0"/>
    </font>
    <font>
      <sz val="10"/>
      <color indexed="9"/>
      <name val="Helv"/>
      <family val="0"/>
    </font>
    <font>
      <b/>
      <sz val="8"/>
      <name val="Helv"/>
      <family val="0"/>
    </font>
    <font>
      <u val="single"/>
      <sz val="8.6"/>
      <color indexed="12"/>
      <name val="Helv"/>
      <family val="0"/>
    </font>
    <font>
      <u val="single"/>
      <sz val="8.6"/>
      <color indexed="36"/>
      <name val="Helv"/>
      <family val="0"/>
    </font>
    <font>
      <vertAlign val="superscript"/>
      <sz val="10"/>
      <name val="Helvetica"/>
      <family val="0"/>
    </font>
    <font>
      <sz val="10"/>
      <name val="Arial"/>
      <family val="2"/>
    </font>
    <font>
      <b/>
      <sz val="14"/>
      <name val="Arial"/>
      <family val="2"/>
    </font>
    <font>
      <sz val="10"/>
      <color indexed="10"/>
      <name val="Helvetica"/>
      <family val="0"/>
    </font>
    <font>
      <sz val="16"/>
      <name val="Arial"/>
      <family val="2"/>
    </font>
    <font>
      <sz val="11"/>
      <name val="Arial"/>
      <family val="2"/>
    </font>
    <font>
      <i/>
      <sz val="11"/>
      <name val="Arial"/>
      <family val="2"/>
    </font>
    <font>
      <b/>
      <sz val="12"/>
      <name val="Helvetica"/>
      <family val="0"/>
    </font>
    <font>
      <b/>
      <sz val="16"/>
      <name val="Helvetica"/>
      <family val="0"/>
    </font>
    <font>
      <b/>
      <sz val="11"/>
      <name val="Helvetica"/>
      <family val="0"/>
    </font>
    <font>
      <sz val="8"/>
      <name val="Tahoma"/>
      <family val="2"/>
    </font>
    <font>
      <sz val="11"/>
      <name val="Helvetica"/>
      <family val="0"/>
    </font>
    <font>
      <sz val="11"/>
      <name val="Tahoma"/>
      <family val="2"/>
    </font>
    <font>
      <b/>
      <u val="single"/>
      <sz val="11"/>
      <name val="Tahoma"/>
      <family val="2"/>
    </font>
    <font>
      <b/>
      <sz val="14"/>
      <name val="Helvetica"/>
      <family val="0"/>
    </font>
    <font>
      <b/>
      <u val="single"/>
      <sz val="12"/>
      <name val="Helvetica"/>
      <family val="0"/>
    </font>
    <font>
      <b/>
      <sz val="11"/>
      <name val="Tahoma"/>
      <family val="2"/>
    </font>
    <font>
      <b/>
      <u val="single"/>
      <sz val="8"/>
      <name val="Helvetica"/>
      <family val="0"/>
    </font>
    <font>
      <b/>
      <sz val="12"/>
      <name val="Tahoma"/>
      <family val="2"/>
    </font>
    <font>
      <sz val="6"/>
      <name val="Helvetica"/>
      <family val="0"/>
    </font>
    <font>
      <sz val="12"/>
      <name val="Tahoma"/>
      <family val="2"/>
    </font>
    <font>
      <sz val="10"/>
      <name val="Tahoma"/>
      <family val="2"/>
    </font>
    <font>
      <sz val="10"/>
      <color indexed="8"/>
      <name val="Arial"/>
      <family val="2"/>
    </font>
    <font>
      <sz val="10"/>
      <color indexed="9"/>
      <name val="Arial"/>
      <family val="2"/>
    </font>
    <font>
      <sz val="10"/>
      <color indexed="10"/>
      <name val="Arial"/>
      <family val="2"/>
    </font>
    <font>
      <b/>
      <sz val="10"/>
      <color indexed="10"/>
      <name val="Arial"/>
      <family val="2"/>
    </font>
    <font>
      <sz val="10"/>
      <color indexed="62"/>
      <name val="Arial"/>
      <family val="2"/>
    </font>
    <font>
      <sz val="10"/>
      <color indexed="20"/>
      <name val="Arial"/>
      <family val="2"/>
    </font>
    <font>
      <sz val="10"/>
      <color indexed="19"/>
      <name val="Arial"/>
      <family val="2"/>
    </font>
    <font>
      <sz val="10"/>
      <color indexed="17"/>
      <name val="Arial"/>
      <family val="2"/>
    </font>
    <font>
      <b/>
      <sz val="10"/>
      <color indexed="63"/>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0"/>
      <color indexed="9"/>
      <name val="Arial"/>
      <family val="2"/>
    </font>
    <font>
      <sz val="9"/>
      <color indexed="8"/>
      <name val="Helv"/>
      <family val="0"/>
    </font>
    <font>
      <b/>
      <sz val="11"/>
      <color indexed="8"/>
      <name val="Helv"/>
      <family val="0"/>
    </font>
    <font>
      <sz val="8"/>
      <color indexed="8"/>
      <name val="Helv"/>
      <family val="0"/>
    </font>
    <font>
      <sz val="10"/>
      <color indexed="8"/>
      <name val="Helv"/>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65"/>
        <bgColor indexed="64"/>
      </patternFill>
    </fill>
    <fill>
      <patternFill patternType="solid">
        <fgColor indexed="32"/>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dotted"/>
      <bottom style="dotted"/>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medium">
        <color indexed="10"/>
      </left>
      <right>
        <color indexed="63"/>
      </right>
      <top>
        <color indexed="63"/>
      </top>
      <bottom>
        <color indexed="63"/>
      </bottom>
    </border>
    <border>
      <left>
        <color indexed="63"/>
      </left>
      <right>
        <color indexed="63"/>
      </right>
      <top style="thin"/>
      <bottom style="dotted"/>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tted"/>
    </border>
    <border>
      <left style="thin"/>
      <right style="thin"/>
      <top style="thin"/>
      <bottom style="thin"/>
    </border>
    <border>
      <left>
        <color indexed="63"/>
      </left>
      <right style="thin"/>
      <top style="dotted"/>
      <bottom style="dotted"/>
    </border>
    <border>
      <left style="thin"/>
      <right>
        <color indexed="63"/>
      </right>
      <top>
        <color indexed="63"/>
      </top>
      <bottom style="dotted"/>
    </border>
    <border>
      <left>
        <color indexed="63"/>
      </left>
      <right>
        <color indexed="63"/>
      </right>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dotted"/>
      <bottom style="thin"/>
    </border>
    <border>
      <left>
        <color indexed="63"/>
      </left>
      <right>
        <color indexed="63"/>
      </right>
      <top style="double"/>
      <bottom style="dotted"/>
    </border>
    <border>
      <left>
        <color indexed="63"/>
      </left>
      <right>
        <color indexed="63"/>
      </right>
      <top style="thin"/>
      <bottom style="double"/>
    </border>
    <border>
      <left style="thin"/>
      <right style="thin"/>
      <top>
        <color indexed="63"/>
      </top>
      <bottom>
        <color indexed="63"/>
      </bottom>
    </border>
    <border>
      <left style="thin"/>
      <right style="thin"/>
      <top style="thin"/>
      <bottom style="double"/>
    </border>
    <border>
      <left>
        <color indexed="63"/>
      </left>
      <right>
        <color indexed="63"/>
      </right>
      <top>
        <color indexed="63"/>
      </top>
      <bottom style="dashed"/>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0" fillId="27" borderId="3" applyNumberFormat="0" applyFont="0" applyAlignment="0" applyProtection="0"/>
    <xf numFmtId="0" fontId="67" fillId="28" borderId="1" applyNumberFormat="0" applyAlignment="0" applyProtection="0"/>
    <xf numFmtId="0" fontId="68" fillId="29"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 fontId="0" fillId="0" borderId="0" applyFont="0" applyFill="0" applyBorder="0" applyAlignment="0" applyProtection="0"/>
    <xf numFmtId="172" fontId="0" fillId="0" borderId="0" applyFont="0" applyFill="0" applyBorder="0" applyAlignment="0" applyProtection="0"/>
    <xf numFmtId="0" fontId="69" fillId="30" borderId="0" applyNumberFormat="0" applyBorder="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838">
    <xf numFmtId="0" fontId="0" fillId="0" borderId="0" xfId="0" applyAlignment="1">
      <alignment/>
    </xf>
    <xf numFmtId="0" fontId="5" fillId="0" borderId="0" xfId="0" applyFont="1" applyBorder="1" applyAlignment="1" applyProtection="1">
      <alignment/>
      <protection locked="0"/>
    </xf>
    <xf numFmtId="37" fontId="5" fillId="0" borderId="0" xfId="0" applyNumberFormat="1" applyFont="1" applyBorder="1" applyAlignment="1" applyProtection="1">
      <alignment/>
      <protection locked="0"/>
    </xf>
    <xf numFmtId="0" fontId="5" fillId="0" borderId="0" xfId="0" applyFont="1" applyFill="1" applyBorder="1" applyAlignment="1" applyProtection="1">
      <alignment/>
      <protection locked="0"/>
    </xf>
    <xf numFmtId="0" fontId="5" fillId="0" borderId="0" xfId="0" applyFont="1" applyBorder="1" applyAlignment="1" applyProtection="1">
      <alignment horizontal="right"/>
      <protection locked="0"/>
    </xf>
    <xf numFmtId="0" fontId="5" fillId="0" borderId="0" xfId="0" applyFont="1" applyFill="1" applyAlignment="1" applyProtection="1">
      <alignment horizontal="left"/>
      <protection/>
    </xf>
    <xf numFmtId="0" fontId="8" fillId="0" borderId="0" xfId="0" applyFont="1" applyFill="1" applyAlignment="1" applyProtection="1">
      <alignment/>
      <protection locked="0"/>
    </xf>
    <xf numFmtId="178" fontId="5" fillId="0" borderId="0" xfId="0" applyNumberFormat="1"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protection locked="0"/>
    </xf>
    <xf numFmtId="0" fontId="5" fillId="0" borderId="0" xfId="0" applyFont="1" applyFill="1" applyAlignment="1" applyProtection="1">
      <alignment horizontal="center"/>
      <protection locked="0"/>
    </xf>
    <xf numFmtId="174" fontId="5" fillId="0" borderId="0" xfId="0" applyNumberFormat="1" applyFont="1" applyFill="1" applyAlignment="1" applyProtection="1">
      <alignment/>
      <protection locked="0"/>
    </xf>
    <xf numFmtId="0" fontId="5" fillId="0" borderId="0" xfId="0" applyFont="1" applyFill="1" applyAlignment="1" applyProtection="1">
      <alignment horizontal="left"/>
      <protection locked="0"/>
    </xf>
    <xf numFmtId="173" fontId="5" fillId="0" borderId="0" xfId="0" applyNumberFormat="1" applyFont="1" applyFill="1" applyAlignment="1" applyProtection="1">
      <alignment/>
      <protection locked="0"/>
    </xf>
    <xf numFmtId="173" fontId="5" fillId="0" borderId="0" xfId="0" applyNumberFormat="1" applyFont="1" applyFill="1" applyAlignment="1" applyProtection="1">
      <alignment horizontal="center"/>
      <protection locked="0"/>
    </xf>
    <xf numFmtId="170" fontId="5" fillId="0" borderId="0" xfId="0" applyNumberFormat="1" applyFont="1" applyFill="1" applyAlignment="1" applyProtection="1">
      <alignment/>
      <protection locked="0"/>
    </xf>
    <xf numFmtId="170" fontId="5" fillId="0" borderId="0" xfId="0" applyNumberFormat="1" applyFont="1" applyFill="1" applyAlignment="1" applyProtection="1">
      <alignment horizontal="center"/>
      <protection locked="0"/>
    </xf>
    <xf numFmtId="0" fontId="5" fillId="0" borderId="0" xfId="0" applyFont="1" applyFill="1" applyBorder="1" applyAlignment="1" applyProtection="1">
      <alignment horizontal="center"/>
      <protection locked="0"/>
    </xf>
    <xf numFmtId="1" fontId="5" fillId="0" borderId="0" xfId="0" applyNumberFormat="1" applyFont="1" applyFill="1" applyAlignment="1" applyProtection="1">
      <alignment/>
      <protection locked="0"/>
    </xf>
    <xf numFmtId="0" fontId="5" fillId="0" borderId="0" xfId="0" applyFont="1" applyFill="1" applyBorder="1" applyAlignment="1" applyProtection="1">
      <alignment horizontal="right"/>
      <protection locked="0"/>
    </xf>
    <xf numFmtId="170" fontId="5" fillId="0" borderId="0" xfId="0" applyNumberFormat="1" applyFont="1" applyFill="1" applyAlignment="1" applyProtection="1">
      <alignment horizontal="right"/>
      <protection locked="0"/>
    </xf>
    <xf numFmtId="175" fontId="5" fillId="0" borderId="0" xfId="0" applyNumberFormat="1" applyFont="1" applyFill="1" applyAlignment="1" applyProtection="1">
      <alignment horizontal="center"/>
      <protection locked="0"/>
    </xf>
    <xf numFmtId="175" fontId="5" fillId="0" borderId="0" xfId="0" applyNumberFormat="1" applyFont="1" applyFill="1" applyAlignment="1" applyProtection="1">
      <alignment/>
      <protection locked="0"/>
    </xf>
    <xf numFmtId="0" fontId="5" fillId="0" borderId="0" xfId="0" applyFont="1" applyFill="1" applyBorder="1" applyAlignment="1" applyProtection="1">
      <alignment horizontal="left"/>
      <protection locked="0"/>
    </xf>
    <xf numFmtId="175" fontId="5" fillId="0" borderId="0" xfId="0" applyNumberFormat="1" applyFont="1" applyFill="1" applyBorder="1" applyAlignment="1" applyProtection="1">
      <alignment horizontal="center"/>
      <protection locked="0"/>
    </xf>
    <xf numFmtId="175" fontId="5" fillId="0" borderId="0" xfId="0" applyNumberFormat="1" applyFont="1" applyFill="1" applyAlignment="1" applyProtection="1">
      <alignment horizontal="right"/>
      <protection locked="0"/>
    </xf>
    <xf numFmtId="173" fontId="5" fillId="0" borderId="0" xfId="0" applyNumberFormat="1" applyFont="1" applyFill="1" applyBorder="1" applyAlignment="1" applyProtection="1">
      <alignment horizontal="center"/>
      <protection locked="0"/>
    </xf>
    <xf numFmtId="0" fontId="5" fillId="0" borderId="0" xfId="0" applyFont="1" applyBorder="1" applyAlignment="1" applyProtection="1">
      <alignment horizontal="centerContinuous"/>
      <protection locked="0"/>
    </xf>
    <xf numFmtId="202" fontId="5" fillId="0" borderId="0" xfId="0" applyNumberFormat="1" applyFont="1" applyFill="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8" fillId="0" borderId="0" xfId="0" applyFont="1" applyFill="1" applyAlignment="1" applyProtection="1">
      <alignment/>
      <protection/>
    </xf>
    <xf numFmtId="0" fontId="5" fillId="0" borderId="0" xfId="0" applyFont="1" applyFill="1" applyAlignment="1" applyProtection="1">
      <alignment horizontal="center"/>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10" xfId="0" applyFont="1" applyFill="1" applyBorder="1" applyAlignment="1" applyProtection="1">
      <alignment/>
      <protection/>
    </xf>
    <xf numFmtId="202"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0" fontId="5" fillId="0" borderId="11" xfId="0" applyFont="1" applyFill="1" applyBorder="1" applyAlignment="1" applyProtection="1">
      <alignment/>
      <protection/>
    </xf>
    <xf numFmtId="0" fontId="5" fillId="0" borderId="11" xfId="0" applyFont="1" applyFill="1" applyBorder="1" applyAlignment="1" applyProtection="1">
      <alignment horizontal="center"/>
      <protection/>
    </xf>
    <xf numFmtId="174" fontId="5" fillId="0" borderId="11" xfId="0" applyNumberFormat="1" applyFont="1" applyFill="1" applyBorder="1" applyAlignment="1" applyProtection="1">
      <alignment horizontal="left"/>
      <protection/>
    </xf>
    <xf numFmtId="195" fontId="5" fillId="0" borderId="0" xfId="0" applyNumberFormat="1" applyFont="1" applyFill="1" applyBorder="1" applyAlignment="1" applyProtection="1">
      <alignment horizontal="left"/>
      <protection/>
    </xf>
    <xf numFmtId="0" fontId="8" fillId="0" borderId="0" xfId="0" applyFont="1" applyFill="1" applyAlignment="1" applyProtection="1">
      <alignment horizontal="right"/>
      <protection/>
    </xf>
    <xf numFmtId="0" fontId="8" fillId="0" borderId="0" xfId="0" applyFont="1" applyFill="1" applyBorder="1" applyAlignment="1" applyProtection="1">
      <alignment horizontal="left"/>
      <protection/>
    </xf>
    <xf numFmtId="0" fontId="8" fillId="0" borderId="0" xfId="0" applyFont="1" applyFill="1" applyAlignment="1" applyProtection="1">
      <alignment horizontal="center"/>
      <protection/>
    </xf>
    <xf numFmtId="174" fontId="8" fillId="0" borderId="0" xfId="0" applyNumberFormat="1" applyFont="1" applyFill="1" applyAlignment="1" applyProtection="1">
      <alignment/>
      <protection/>
    </xf>
    <xf numFmtId="0" fontId="0" fillId="0" borderId="0" xfId="0" applyBorder="1" applyAlignment="1" applyProtection="1">
      <alignment/>
      <protection/>
    </xf>
    <xf numFmtId="0" fontId="11" fillId="0" borderId="0" xfId="0" applyFont="1" applyFill="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Alignment="1" applyProtection="1">
      <alignment horizontal="right"/>
      <protection/>
    </xf>
    <xf numFmtId="0" fontId="6" fillId="0" borderId="0" xfId="0" applyFont="1" applyBorder="1" applyAlignment="1" applyProtection="1">
      <alignment horizontal="center"/>
      <protection/>
    </xf>
    <xf numFmtId="0" fontId="8" fillId="0" borderId="0" xfId="0" applyFont="1" applyFill="1" applyBorder="1" applyAlignment="1" applyProtection="1">
      <alignment/>
      <protection/>
    </xf>
    <xf numFmtId="14" fontId="5" fillId="0" borderId="11" xfId="0" applyNumberFormat="1" applyFont="1" applyFill="1" applyBorder="1" applyAlignment="1" applyProtection="1">
      <alignment/>
      <protection/>
    </xf>
    <xf numFmtId="0" fontId="8" fillId="0" borderId="11" xfId="0" applyFont="1" applyFill="1" applyBorder="1" applyAlignment="1" applyProtection="1">
      <alignment/>
      <protection/>
    </xf>
    <xf numFmtId="0" fontId="5" fillId="0" borderId="11" xfId="0" applyFont="1" applyFill="1" applyBorder="1" applyAlignment="1" applyProtection="1">
      <alignment horizontal="left"/>
      <protection/>
    </xf>
    <xf numFmtId="174" fontId="5" fillId="0" borderId="11" xfId="0" applyNumberFormat="1" applyFont="1" applyFill="1" applyBorder="1" applyAlignment="1" applyProtection="1">
      <alignment/>
      <protection/>
    </xf>
    <xf numFmtId="174" fontId="5" fillId="0" borderId="0" xfId="0" applyNumberFormat="1" applyFont="1" applyFill="1" applyAlignment="1" applyProtection="1">
      <alignment/>
      <protection/>
    </xf>
    <xf numFmtId="202" fontId="5" fillId="0" borderId="0" xfId="0" applyNumberFormat="1" applyFont="1" applyBorder="1" applyAlignment="1" applyProtection="1" quotePrefix="1">
      <alignment horizontal="right"/>
      <protection/>
    </xf>
    <xf numFmtId="174" fontId="5" fillId="0" borderId="10" xfId="0" applyNumberFormat="1" applyFont="1" applyFill="1" applyBorder="1" applyAlignment="1" applyProtection="1">
      <alignment/>
      <protection/>
    </xf>
    <xf numFmtId="0" fontId="8" fillId="0" borderId="0" xfId="0" applyFont="1" applyBorder="1" applyAlignment="1" applyProtection="1" quotePrefix="1">
      <alignment horizontal="right"/>
      <protection/>
    </xf>
    <xf numFmtId="0" fontId="8" fillId="0" borderId="0" xfId="0" applyFont="1" applyBorder="1" applyAlignment="1" applyProtection="1">
      <alignment/>
      <protection/>
    </xf>
    <xf numFmtId="202" fontId="8" fillId="0" borderId="0" xfId="0" applyNumberFormat="1" applyFont="1" applyBorder="1" applyAlignment="1" applyProtection="1">
      <alignment/>
      <protection/>
    </xf>
    <xf numFmtId="0" fontId="5" fillId="0" borderId="0" xfId="0" applyFont="1" applyBorder="1" applyAlignment="1" applyProtection="1" quotePrefix="1">
      <alignment horizontal="right"/>
      <protection/>
    </xf>
    <xf numFmtId="0" fontId="8" fillId="0" borderId="0" xfId="0" applyFont="1" applyBorder="1" applyAlignment="1" applyProtection="1" quotePrefix="1">
      <alignment horizontal="left"/>
      <protection/>
    </xf>
    <xf numFmtId="37" fontId="5" fillId="0" borderId="0" xfId="0" applyNumberFormat="1" applyFont="1" applyBorder="1" applyAlignment="1" applyProtection="1">
      <alignment horizontal="right"/>
      <protection/>
    </xf>
    <xf numFmtId="0" fontId="5" fillId="0" borderId="10" xfId="0" applyFont="1" applyFill="1" applyBorder="1" applyAlignment="1" applyProtection="1">
      <alignment horizontal="center"/>
      <protection/>
    </xf>
    <xf numFmtId="0" fontId="5" fillId="0" borderId="0" xfId="0" applyFont="1" applyBorder="1" applyAlignment="1" applyProtection="1">
      <alignment horizontal="right"/>
      <protection/>
    </xf>
    <xf numFmtId="0" fontId="8" fillId="0" borderId="11" xfId="0" applyFont="1" applyFill="1" applyBorder="1" applyAlignment="1" applyProtection="1">
      <alignment horizontal="left"/>
      <protection/>
    </xf>
    <xf numFmtId="0" fontId="8" fillId="0" borderId="0" xfId="0" applyFont="1" applyFill="1" applyAlignment="1" applyProtection="1">
      <alignment horizontal="left"/>
      <protection/>
    </xf>
    <xf numFmtId="0" fontId="4" fillId="0" borderId="0" xfId="0" applyFont="1" applyFill="1" applyAlignment="1" applyProtection="1">
      <alignment/>
      <protection/>
    </xf>
    <xf numFmtId="0" fontId="5" fillId="0" borderId="0" xfId="0" applyFont="1" applyFill="1" applyAlignment="1" applyProtection="1" quotePrefix="1">
      <alignment horizontal="left"/>
      <protection/>
    </xf>
    <xf numFmtId="170" fontId="5" fillId="0" borderId="0" xfId="0" applyNumberFormat="1" applyFont="1" applyFill="1" applyBorder="1" applyAlignment="1" applyProtection="1">
      <alignment horizontal="center"/>
      <protection/>
    </xf>
    <xf numFmtId="0" fontId="0" fillId="0" borderId="0" xfId="0" applyAlignment="1" applyProtection="1">
      <alignment/>
      <protection/>
    </xf>
    <xf numFmtId="0" fontId="5" fillId="0" borderId="0" xfId="0" applyFont="1" applyFill="1" applyBorder="1" applyAlignment="1" applyProtection="1" quotePrefix="1">
      <alignment horizontal="left"/>
      <protection/>
    </xf>
    <xf numFmtId="173" fontId="5" fillId="0" borderId="0" xfId="0" applyNumberFormat="1" applyFont="1" applyFill="1" applyAlignment="1" applyProtection="1">
      <alignment/>
      <protection/>
    </xf>
    <xf numFmtId="173" fontId="5" fillId="0" borderId="0" xfId="0" applyNumberFormat="1" applyFont="1" applyFill="1" applyAlignment="1" applyProtection="1">
      <alignment horizontal="center"/>
      <protection/>
    </xf>
    <xf numFmtId="170" fontId="5" fillId="0" borderId="11" xfId="0" applyNumberFormat="1" applyFont="1" applyFill="1" applyBorder="1" applyAlignment="1" applyProtection="1">
      <alignment horizontal="right"/>
      <protection/>
    </xf>
    <xf numFmtId="170" fontId="5" fillId="0" borderId="11" xfId="0" applyNumberFormat="1" applyFont="1" applyFill="1" applyBorder="1" applyAlignment="1" applyProtection="1">
      <alignment horizontal="center"/>
      <protection/>
    </xf>
    <xf numFmtId="170" fontId="8" fillId="0" borderId="11" xfId="0" applyNumberFormat="1" applyFont="1" applyFill="1" applyBorder="1" applyAlignment="1" applyProtection="1">
      <alignment horizontal="right"/>
      <protection/>
    </xf>
    <xf numFmtId="170" fontId="8" fillId="0" borderId="11" xfId="0" applyNumberFormat="1" applyFont="1" applyFill="1" applyBorder="1" applyAlignment="1" applyProtection="1">
      <alignment horizontal="center"/>
      <protection/>
    </xf>
    <xf numFmtId="170" fontId="5" fillId="0" borderId="0" xfId="0" applyNumberFormat="1" applyFont="1" applyFill="1" applyBorder="1" applyAlignment="1" applyProtection="1">
      <alignment/>
      <protection/>
    </xf>
    <xf numFmtId="180" fontId="8" fillId="0" borderId="0" xfId="0" applyNumberFormat="1" applyFont="1" applyFill="1" applyBorder="1" applyAlignment="1" applyProtection="1">
      <alignment/>
      <protection/>
    </xf>
    <xf numFmtId="170" fontId="5" fillId="0" borderId="0" xfId="0" applyNumberFormat="1" applyFont="1" applyFill="1" applyBorder="1" applyAlignment="1" applyProtection="1">
      <alignment horizontal="right"/>
      <protection/>
    </xf>
    <xf numFmtId="170" fontId="5" fillId="0" borderId="0" xfId="0" applyNumberFormat="1" applyFont="1" applyFill="1" applyAlignment="1" applyProtection="1">
      <alignment/>
      <protection/>
    </xf>
    <xf numFmtId="170" fontId="5" fillId="0" borderId="0" xfId="0" applyNumberFormat="1" applyFont="1" applyFill="1" applyAlignment="1" applyProtection="1">
      <alignment horizontal="center"/>
      <protection/>
    </xf>
    <xf numFmtId="3" fontId="5" fillId="0" borderId="11" xfId="0" applyNumberFormat="1" applyFont="1" applyFill="1" applyBorder="1" applyAlignment="1" applyProtection="1">
      <alignment horizontal="right"/>
      <protection/>
    </xf>
    <xf numFmtId="3" fontId="5" fillId="0" borderId="0" xfId="0" applyNumberFormat="1" applyFont="1" applyFill="1" applyBorder="1" applyAlignment="1" applyProtection="1">
      <alignment horizontal="right"/>
      <protection/>
    </xf>
    <xf numFmtId="170" fontId="5" fillId="0" borderId="11" xfId="0" applyNumberFormat="1" applyFont="1" applyFill="1" applyBorder="1" applyAlignment="1" applyProtection="1">
      <alignment/>
      <protection/>
    </xf>
    <xf numFmtId="174" fontId="5" fillId="0" borderId="0" xfId="0" applyNumberFormat="1" applyFont="1" applyFill="1" applyBorder="1" applyAlignment="1" applyProtection="1">
      <alignment/>
      <protection/>
    </xf>
    <xf numFmtId="189" fontId="5" fillId="0" borderId="0" xfId="0" applyNumberFormat="1" applyFont="1" applyFill="1" applyBorder="1" applyAlignment="1" applyProtection="1">
      <alignment horizontal="left"/>
      <protection/>
    </xf>
    <xf numFmtId="181" fontId="5" fillId="0" borderId="0" xfId="0" applyNumberFormat="1" applyFont="1" applyFill="1" applyBorder="1" applyAlignment="1" applyProtection="1">
      <alignment horizontal="left"/>
      <protection/>
    </xf>
    <xf numFmtId="182" fontId="5" fillId="0" borderId="0" xfId="0" applyNumberFormat="1" applyFont="1" applyFill="1" applyBorder="1" applyAlignment="1" applyProtection="1">
      <alignment horizontal="right"/>
      <protection/>
    </xf>
    <xf numFmtId="185" fontId="5" fillId="0" borderId="0" xfId="0" applyNumberFormat="1" applyFont="1" applyFill="1" applyAlignment="1" applyProtection="1">
      <alignment horizontal="left"/>
      <protection/>
    </xf>
    <xf numFmtId="170" fontId="4" fillId="0" borderId="0" xfId="0" applyNumberFormat="1" applyFont="1" applyFill="1" applyBorder="1" applyAlignment="1" applyProtection="1">
      <alignment horizontal="left"/>
      <protection/>
    </xf>
    <xf numFmtId="186" fontId="5" fillId="0" borderId="0" xfId="0" applyNumberFormat="1" applyFont="1" applyFill="1" applyBorder="1" applyAlignment="1" applyProtection="1">
      <alignment horizontal="left"/>
      <protection/>
    </xf>
    <xf numFmtId="3"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0" fontId="5" fillId="0" borderId="0" xfId="0" applyFont="1" applyFill="1" applyBorder="1" applyAlignment="1" applyProtection="1" quotePrefix="1">
      <alignment horizontal="right"/>
      <protection/>
    </xf>
    <xf numFmtId="0" fontId="5" fillId="0" borderId="12" xfId="0" applyFont="1" applyFill="1" applyBorder="1" applyAlignment="1" applyProtection="1" quotePrefix="1">
      <alignment horizontal="center"/>
      <protection/>
    </xf>
    <xf numFmtId="9" fontId="5" fillId="0" borderId="0" xfId="0" applyNumberFormat="1" applyFont="1" applyFill="1" applyAlignment="1" applyProtection="1">
      <alignment/>
      <protection/>
    </xf>
    <xf numFmtId="170" fontId="8" fillId="0" borderId="11" xfId="0" applyNumberFormat="1" applyFont="1" applyFill="1" applyBorder="1" applyAlignment="1" applyProtection="1">
      <alignment/>
      <protection/>
    </xf>
    <xf numFmtId="202" fontId="5" fillId="0" borderId="0" xfId="0" applyNumberFormat="1" applyFont="1" applyBorder="1" applyAlignment="1" applyProtection="1">
      <alignment horizontal="center"/>
      <protection/>
    </xf>
    <xf numFmtId="0" fontId="8" fillId="0" borderId="0" xfId="0" applyFont="1" applyFill="1" applyAlignment="1" applyProtection="1" quotePrefix="1">
      <alignment horizontal="left"/>
      <protection/>
    </xf>
    <xf numFmtId="0" fontId="5" fillId="0" borderId="0" xfId="0" applyFont="1" applyBorder="1" applyAlignment="1" applyProtection="1" quotePrefix="1">
      <alignment horizontal="left"/>
      <protection/>
    </xf>
    <xf numFmtId="174" fontId="5" fillId="0" borderId="0" xfId="0" applyNumberFormat="1" applyFont="1" applyFill="1" applyBorder="1" applyAlignment="1" applyProtection="1">
      <alignment horizontal="right"/>
      <protection/>
    </xf>
    <xf numFmtId="10" fontId="5" fillId="0" borderId="0" xfId="0" applyNumberFormat="1" applyFont="1" applyFill="1" applyBorder="1" applyAlignment="1" applyProtection="1">
      <alignment/>
      <protection/>
    </xf>
    <xf numFmtId="175" fontId="5" fillId="0" borderId="11" xfId="0" applyNumberFormat="1" applyFont="1" applyFill="1" applyBorder="1" applyAlignment="1" applyProtection="1">
      <alignment horizontal="right"/>
      <protection/>
    </xf>
    <xf numFmtId="175" fontId="5" fillId="0" borderId="11" xfId="0" applyNumberFormat="1" applyFont="1" applyFill="1" applyBorder="1" applyAlignment="1" applyProtection="1">
      <alignment horizontal="center"/>
      <protection/>
    </xf>
    <xf numFmtId="174" fontId="5" fillId="0" borderId="11" xfId="0" applyNumberFormat="1" applyFont="1" applyFill="1" applyBorder="1" applyAlignment="1" applyProtection="1">
      <alignment horizontal="right"/>
      <protection/>
    </xf>
    <xf numFmtId="0" fontId="4" fillId="0" borderId="0" xfId="0" applyFont="1" applyFill="1" applyBorder="1" applyAlignment="1" applyProtection="1">
      <alignment/>
      <protection/>
    </xf>
    <xf numFmtId="0" fontId="8" fillId="0" borderId="10" xfId="0" applyFont="1" applyFill="1" applyBorder="1" applyAlignment="1" applyProtection="1">
      <alignment/>
      <protection/>
    </xf>
    <xf numFmtId="173" fontId="5" fillId="0" borderId="0" xfId="0" applyNumberFormat="1" applyFont="1" applyFill="1" applyBorder="1" applyAlignment="1" applyProtection="1">
      <alignment horizontal="right"/>
      <protection/>
    </xf>
    <xf numFmtId="14" fontId="5" fillId="0" borderId="10" xfId="0" applyNumberFormat="1" applyFont="1" applyFill="1" applyBorder="1" applyAlignment="1" applyProtection="1">
      <alignment horizontal="centerContinuous"/>
      <protection/>
    </xf>
    <xf numFmtId="14" fontId="8" fillId="0" borderId="10" xfId="0" applyNumberFormat="1" applyFont="1" applyFill="1" applyBorder="1" applyAlignment="1" applyProtection="1">
      <alignment horizontal="left"/>
      <protection/>
    </xf>
    <xf numFmtId="14" fontId="8" fillId="0" borderId="0" xfId="0" applyNumberFormat="1" applyFont="1" applyFill="1" applyBorder="1" applyAlignment="1" applyProtection="1">
      <alignment horizontal="center"/>
      <protection/>
    </xf>
    <xf numFmtId="0" fontId="8" fillId="0" borderId="0" xfId="0" applyFont="1" applyFill="1" applyBorder="1" applyAlignment="1" applyProtection="1">
      <alignment horizontal="center"/>
      <protection/>
    </xf>
    <xf numFmtId="10" fontId="5" fillId="0" borderId="0" xfId="0" applyNumberFormat="1" applyFont="1" applyFill="1" applyBorder="1" applyAlignment="1" applyProtection="1">
      <alignment horizontal="right"/>
      <protection/>
    </xf>
    <xf numFmtId="173" fontId="5" fillId="0" borderId="11" xfId="0" applyNumberFormat="1" applyFont="1" applyFill="1" applyBorder="1" applyAlignment="1" applyProtection="1">
      <alignment/>
      <protection/>
    </xf>
    <xf numFmtId="173" fontId="5" fillId="0" borderId="11" xfId="0" applyNumberFormat="1" applyFont="1" applyFill="1" applyBorder="1" applyAlignment="1" applyProtection="1">
      <alignment horizontal="center"/>
      <protection/>
    </xf>
    <xf numFmtId="10" fontId="5" fillId="0" borderId="11" xfId="0" applyNumberFormat="1" applyFont="1" applyFill="1" applyBorder="1" applyAlignment="1" applyProtection="1">
      <alignment/>
      <protection/>
    </xf>
    <xf numFmtId="49" fontId="5" fillId="0" borderId="0" xfId="0" applyNumberFormat="1" applyFont="1" applyBorder="1" applyAlignment="1" applyProtection="1">
      <alignment horizontal="center"/>
      <protection/>
    </xf>
    <xf numFmtId="10" fontId="5" fillId="0" borderId="0" xfId="0" applyNumberFormat="1" applyFont="1" applyFill="1" applyAlignment="1" applyProtection="1">
      <alignment/>
      <protection/>
    </xf>
    <xf numFmtId="0" fontId="5" fillId="0" borderId="0" xfId="0" applyFont="1" applyBorder="1" applyAlignment="1" applyProtection="1">
      <alignment horizontal="left"/>
      <protection/>
    </xf>
    <xf numFmtId="10" fontId="5" fillId="0" borderId="0" xfId="0" applyNumberFormat="1" applyFont="1" applyFill="1" applyBorder="1" applyAlignment="1" applyProtection="1">
      <alignment horizontal="center"/>
      <protection/>
    </xf>
    <xf numFmtId="0" fontId="5" fillId="0" borderId="10" xfId="0" applyFont="1" applyFill="1" applyBorder="1" applyAlignment="1" applyProtection="1">
      <alignment horizontal="left"/>
      <protection/>
    </xf>
    <xf numFmtId="173" fontId="5" fillId="0" borderId="10" xfId="0" applyNumberFormat="1" applyFont="1" applyFill="1" applyBorder="1" applyAlignment="1" applyProtection="1">
      <alignment horizontal="right"/>
      <protection/>
    </xf>
    <xf numFmtId="188" fontId="5" fillId="0" borderId="10" xfId="0" applyNumberFormat="1" applyFont="1" applyFill="1" applyBorder="1" applyAlignment="1" applyProtection="1">
      <alignment horizontal="left"/>
      <protection/>
    </xf>
    <xf numFmtId="188" fontId="5" fillId="0" borderId="0" xfId="0" applyNumberFormat="1" applyFont="1" applyFill="1" applyBorder="1" applyAlignment="1" applyProtection="1">
      <alignment horizontal="right"/>
      <protection/>
    </xf>
    <xf numFmtId="10" fontId="5" fillId="0" borderId="0" xfId="0" applyNumberFormat="1" applyFont="1" applyFill="1" applyAlignment="1" applyProtection="1">
      <alignment horizontal="right"/>
      <protection/>
    </xf>
    <xf numFmtId="188" fontId="5" fillId="0" borderId="10" xfId="0" applyNumberFormat="1" applyFont="1" applyFill="1" applyBorder="1" applyAlignment="1" applyProtection="1">
      <alignment horizontal="right"/>
      <protection/>
    </xf>
    <xf numFmtId="173" fontId="5" fillId="0" borderId="11" xfId="0" applyNumberFormat="1" applyFont="1" applyFill="1" applyBorder="1" applyAlignment="1" applyProtection="1">
      <alignment horizontal="right"/>
      <protection/>
    </xf>
    <xf numFmtId="173" fontId="5" fillId="0" borderId="0" xfId="0" applyNumberFormat="1" applyFont="1" applyFill="1" applyBorder="1" applyAlignment="1" applyProtection="1">
      <alignment horizontal="center"/>
      <protection/>
    </xf>
    <xf numFmtId="173" fontId="5" fillId="0" borderId="10" xfId="0" applyNumberFormat="1" applyFont="1" applyFill="1" applyBorder="1" applyAlignment="1" applyProtection="1">
      <alignment/>
      <protection/>
    </xf>
    <xf numFmtId="173" fontId="5" fillId="0" borderId="0" xfId="0" applyNumberFormat="1" applyFont="1" applyFill="1" applyBorder="1" applyAlignment="1" applyProtection="1">
      <alignment/>
      <protection/>
    </xf>
    <xf numFmtId="0" fontId="10" fillId="0" borderId="0" xfId="0" applyFont="1" applyFill="1" applyAlignment="1" applyProtection="1">
      <alignment horizontal="left"/>
      <protection/>
    </xf>
    <xf numFmtId="170" fontId="5" fillId="0" borderId="0" xfId="0" applyNumberFormat="1" applyFont="1" applyFill="1" applyAlignment="1" applyProtection="1">
      <alignment horizontal="left"/>
      <protection/>
    </xf>
    <xf numFmtId="170" fontId="5" fillId="0" borderId="0" xfId="0" applyNumberFormat="1" applyFont="1" applyFill="1" applyBorder="1" applyAlignment="1" applyProtection="1">
      <alignment horizontal="left"/>
      <protection/>
    </xf>
    <xf numFmtId="0" fontId="5" fillId="0" borderId="11" xfId="0" applyFont="1" applyFill="1" applyBorder="1" applyAlignment="1" applyProtection="1">
      <alignment horizontal="right"/>
      <protection/>
    </xf>
    <xf numFmtId="170" fontId="8" fillId="0" borderId="0" xfId="0" applyNumberFormat="1" applyFont="1" applyFill="1" applyBorder="1" applyAlignment="1" applyProtection="1">
      <alignment horizontal="right"/>
      <protection/>
    </xf>
    <xf numFmtId="170" fontId="8" fillId="0" borderId="0" xfId="0" applyNumberFormat="1" applyFont="1" applyFill="1" applyBorder="1" applyAlignment="1" applyProtection="1">
      <alignment horizontal="center"/>
      <protection/>
    </xf>
    <xf numFmtId="170" fontId="5" fillId="0" borderId="11" xfId="0" applyNumberFormat="1" applyFont="1" applyFill="1" applyBorder="1" applyAlignment="1" applyProtection="1">
      <alignment horizontal="left"/>
      <protection/>
    </xf>
    <xf numFmtId="202" fontId="5" fillId="0" borderId="10" xfId="0" applyNumberFormat="1" applyFont="1" applyFill="1" applyBorder="1" applyAlignment="1" applyProtection="1">
      <alignment/>
      <protection/>
    </xf>
    <xf numFmtId="175" fontId="5" fillId="0" borderId="0" xfId="0" applyNumberFormat="1" applyFont="1" applyFill="1" applyAlignment="1" applyProtection="1">
      <alignment horizontal="left"/>
      <protection/>
    </xf>
    <xf numFmtId="175" fontId="5" fillId="0" borderId="11" xfId="0" applyNumberFormat="1" applyFont="1" applyFill="1" applyBorder="1" applyAlignment="1" applyProtection="1">
      <alignment horizontal="left"/>
      <protection/>
    </xf>
    <xf numFmtId="175" fontId="5" fillId="0" borderId="0" xfId="0" applyNumberFormat="1" applyFont="1" applyFill="1" applyAlignment="1" applyProtection="1">
      <alignment horizontal="center"/>
      <protection/>
    </xf>
    <xf numFmtId="170" fontId="5" fillId="0" borderId="0" xfId="0" applyNumberFormat="1" applyFont="1" applyFill="1" applyAlignment="1" applyProtection="1">
      <alignment horizontal="right"/>
      <protection/>
    </xf>
    <xf numFmtId="175" fontId="5" fillId="0" borderId="0" xfId="0" applyNumberFormat="1" applyFont="1" applyFill="1" applyBorder="1" applyAlignment="1" applyProtection="1">
      <alignment horizontal="right"/>
      <protection/>
    </xf>
    <xf numFmtId="178" fontId="5" fillId="0" borderId="0" xfId="0" applyNumberFormat="1" applyFont="1" applyFill="1" applyBorder="1" applyAlignment="1" applyProtection="1">
      <alignment horizontal="left"/>
      <protection/>
    </xf>
    <xf numFmtId="187" fontId="5" fillId="0" borderId="0" xfId="0" applyNumberFormat="1" applyFont="1" applyFill="1" applyBorder="1" applyAlignment="1" applyProtection="1">
      <alignment horizontal="right"/>
      <protection/>
    </xf>
    <xf numFmtId="0" fontId="5" fillId="0" borderId="13" xfId="0" applyFont="1" applyFill="1" applyBorder="1" applyAlignment="1" applyProtection="1">
      <alignment/>
      <protection/>
    </xf>
    <xf numFmtId="0" fontId="5" fillId="0" borderId="12" xfId="0" applyFont="1" applyFill="1" applyBorder="1" applyAlignment="1" applyProtection="1">
      <alignment/>
      <protection/>
    </xf>
    <xf numFmtId="0" fontId="5"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173" fontId="5" fillId="0" borderId="12" xfId="0" applyNumberFormat="1" applyFont="1" applyFill="1" applyBorder="1" applyAlignment="1" applyProtection="1">
      <alignment/>
      <protection/>
    </xf>
    <xf numFmtId="173" fontId="5" fillId="0" borderId="12" xfId="0" applyNumberFormat="1" applyFont="1" applyFill="1" applyBorder="1" applyAlignment="1" applyProtection="1">
      <alignment horizontal="center"/>
      <protection/>
    </xf>
    <xf numFmtId="175" fontId="5" fillId="0" borderId="12" xfId="0" applyNumberFormat="1" applyFont="1" applyFill="1" applyBorder="1" applyAlignment="1" applyProtection="1">
      <alignment horizontal="right"/>
      <protection/>
    </xf>
    <xf numFmtId="0" fontId="5" fillId="0" borderId="14" xfId="0" applyFont="1" applyFill="1" applyBorder="1" applyAlignment="1" applyProtection="1">
      <alignment/>
      <protection/>
    </xf>
    <xf numFmtId="0" fontId="8" fillId="0" borderId="15" xfId="0" applyFont="1" applyFill="1" applyBorder="1" applyAlignment="1" applyProtection="1">
      <alignment/>
      <protection/>
    </xf>
    <xf numFmtId="10" fontId="5" fillId="0" borderId="0" xfId="0" applyNumberFormat="1" applyFont="1" applyFill="1" applyBorder="1" applyAlignment="1" applyProtection="1">
      <alignment horizontal="center"/>
      <protection/>
    </xf>
    <xf numFmtId="0" fontId="5" fillId="0" borderId="16" xfId="0" applyFont="1" applyFill="1" applyBorder="1" applyAlignment="1" applyProtection="1">
      <alignment/>
      <protection/>
    </xf>
    <xf numFmtId="0" fontId="5" fillId="0" borderId="17" xfId="0" applyFont="1" applyFill="1" applyBorder="1" applyAlignment="1" applyProtection="1">
      <alignment/>
      <protection/>
    </xf>
    <xf numFmtId="0" fontId="5" fillId="0" borderId="18" xfId="0" applyFont="1" applyFill="1" applyBorder="1" applyAlignment="1" applyProtection="1">
      <alignment/>
      <protection/>
    </xf>
    <xf numFmtId="0" fontId="8" fillId="0" borderId="10" xfId="0" applyFont="1" applyFill="1" applyBorder="1" applyAlignment="1" applyProtection="1">
      <alignment horizontal="right"/>
      <protection/>
    </xf>
    <xf numFmtId="0" fontId="5" fillId="0" borderId="10" xfId="0" applyFont="1" applyFill="1" applyBorder="1" applyAlignment="1" applyProtection="1">
      <alignment horizontal="centerContinuous"/>
      <protection/>
    </xf>
    <xf numFmtId="14" fontId="8" fillId="0" borderId="10" xfId="0" applyNumberFormat="1" applyFont="1" applyFill="1" applyBorder="1" applyAlignment="1" applyProtection="1">
      <alignment/>
      <protection/>
    </xf>
    <xf numFmtId="190" fontId="5" fillId="0" borderId="0" xfId="0" applyNumberFormat="1" applyFont="1" applyFill="1" applyAlignment="1" applyProtection="1">
      <alignment horizontal="left"/>
      <protection/>
    </xf>
    <xf numFmtId="190" fontId="5" fillId="0" borderId="0" xfId="0" applyNumberFormat="1" applyFont="1" applyFill="1" applyBorder="1" applyAlignment="1" applyProtection="1" quotePrefix="1">
      <alignment horizontal="left"/>
      <protection/>
    </xf>
    <xf numFmtId="190" fontId="5" fillId="0" borderId="0" xfId="0" applyNumberFormat="1" applyFont="1" applyFill="1" applyBorder="1" applyAlignment="1" applyProtection="1">
      <alignment horizontal="right"/>
      <protection/>
    </xf>
    <xf numFmtId="193" fontId="5" fillId="0" borderId="0" xfId="0" applyNumberFormat="1" applyFont="1" applyFill="1" applyBorder="1" applyAlignment="1" applyProtection="1" quotePrefix="1">
      <alignment horizontal="left"/>
      <protection/>
    </xf>
    <xf numFmtId="193" fontId="5" fillId="0" borderId="0" xfId="0" applyNumberFormat="1" applyFont="1" applyFill="1" applyBorder="1" applyAlignment="1" applyProtection="1">
      <alignment horizontal="left"/>
      <protection/>
    </xf>
    <xf numFmtId="190" fontId="5" fillId="0" borderId="0" xfId="0" applyNumberFormat="1" applyFont="1" applyFill="1" applyBorder="1" applyAlignment="1" applyProtection="1">
      <alignment horizontal="left"/>
      <protection/>
    </xf>
    <xf numFmtId="175" fontId="5" fillId="0" borderId="11" xfId="0" applyNumberFormat="1" applyFont="1" applyFill="1" applyBorder="1" applyAlignment="1" applyProtection="1">
      <alignment/>
      <protection/>
    </xf>
    <xf numFmtId="175" fontId="5" fillId="0" borderId="0" xfId="0" applyNumberFormat="1" applyFont="1" applyFill="1" applyAlignment="1" applyProtection="1">
      <alignment/>
      <protection/>
    </xf>
    <xf numFmtId="194" fontId="5" fillId="0" borderId="0" xfId="0" applyNumberFormat="1" applyFont="1" applyFill="1" applyBorder="1" applyAlignment="1" applyProtection="1" quotePrefix="1">
      <alignment horizontal="left"/>
      <protection/>
    </xf>
    <xf numFmtId="194" fontId="5" fillId="0" borderId="0" xfId="0" applyNumberFormat="1" applyFont="1" applyFill="1" applyBorder="1" applyAlignment="1" applyProtection="1">
      <alignment horizontal="left"/>
      <protection/>
    </xf>
    <xf numFmtId="196" fontId="5" fillId="0" borderId="0" xfId="0" applyNumberFormat="1" applyFont="1" applyFill="1" applyBorder="1" applyAlignment="1" applyProtection="1" quotePrefix="1">
      <alignment horizontal="left"/>
      <protection/>
    </xf>
    <xf numFmtId="196" fontId="5" fillId="0" borderId="0" xfId="0" applyNumberFormat="1" applyFont="1" applyFill="1" applyBorder="1" applyAlignment="1" applyProtection="1">
      <alignment horizontal="left"/>
      <protection/>
    </xf>
    <xf numFmtId="197" fontId="5" fillId="0" borderId="0" xfId="0" applyNumberFormat="1" applyFont="1" applyFill="1" applyBorder="1" applyAlignment="1" applyProtection="1" quotePrefix="1">
      <alignment horizontal="left"/>
      <protection/>
    </xf>
    <xf numFmtId="197" fontId="5" fillId="0" borderId="0" xfId="0" applyNumberFormat="1" applyFont="1" applyFill="1" applyBorder="1" applyAlignment="1" applyProtection="1">
      <alignment horizontal="left"/>
      <protection/>
    </xf>
    <xf numFmtId="192" fontId="5" fillId="0" borderId="0" xfId="0" applyNumberFormat="1" applyFont="1" applyFill="1" applyBorder="1" applyAlignment="1" applyProtection="1">
      <alignment horizontal="left"/>
      <protection/>
    </xf>
    <xf numFmtId="183" fontId="5" fillId="0" borderId="11" xfId="0" applyNumberFormat="1" applyFont="1" applyFill="1" applyBorder="1" applyAlignment="1" applyProtection="1">
      <alignment/>
      <protection/>
    </xf>
    <xf numFmtId="183" fontId="5" fillId="0" borderId="11" xfId="0" applyNumberFormat="1" applyFont="1" applyFill="1" applyBorder="1" applyAlignment="1" applyProtection="1">
      <alignment horizontal="center"/>
      <protection/>
    </xf>
    <xf numFmtId="10" fontId="5" fillId="0" borderId="11" xfId="0" applyNumberFormat="1" applyFont="1" applyFill="1" applyBorder="1" applyAlignment="1" applyProtection="1">
      <alignment horizontal="center"/>
      <protection/>
    </xf>
    <xf numFmtId="0" fontId="5" fillId="0" borderId="0" xfId="0" applyNumberFormat="1" applyFont="1" applyBorder="1" applyAlignment="1" applyProtection="1">
      <alignment/>
      <protection/>
    </xf>
    <xf numFmtId="191" fontId="5" fillId="0" borderId="0" xfId="0" applyNumberFormat="1" applyFont="1" applyFill="1" applyBorder="1" applyAlignment="1" applyProtection="1">
      <alignment horizontal="left"/>
      <protection/>
    </xf>
    <xf numFmtId="0" fontId="5" fillId="0" borderId="0" xfId="0" applyFont="1" applyAlignment="1" applyProtection="1">
      <alignment horizontal="left"/>
      <protection/>
    </xf>
    <xf numFmtId="0" fontId="5" fillId="0" borderId="0" xfId="0" applyFont="1" applyFill="1" applyAlignment="1" applyProtection="1">
      <alignment horizontal="centerContinuous"/>
      <protection/>
    </xf>
    <xf numFmtId="173" fontId="5" fillId="0" borderId="0" xfId="0" applyNumberFormat="1" applyFont="1" applyFill="1" applyAlignment="1" applyProtection="1">
      <alignment horizontal="centerContinuous"/>
      <protection/>
    </xf>
    <xf numFmtId="0" fontId="5" fillId="0" borderId="0" xfId="0" applyFont="1" applyFill="1" applyAlignment="1" applyProtection="1" quotePrefix="1">
      <alignment/>
      <protection/>
    </xf>
    <xf numFmtId="176" fontId="5" fillId="0" borderId="0" xfId="0" applyNumberFormat="1" applyFont="1" applyFill="1" applyAlignment="1" applyProtection="1">
      <alignment horizontal="left"/>
      <protection/>
    </xf>
    <xf numFmtId="171" fontId="5" fillId="0" borderId="0" xfId="0" applyNumberFormat="1" applyFont="1" applyFill="1" applyAlignment="1" applyProtection="1">
      <alignment horizontal="left"/>
      <protection/>
    </xf>
    <xf numFmtId="171" fontId="5" fillId="0" borderId="0" xfId="0" applyNumberFormat="1" applyFont="1" applyFill="1" applyAlignment="1" applyProtection="1">
      <alignment horizontal="center"/>
      <protection/>
    </xf>
    <xf numFmtId="0" fontId="5" fillId="0" borderId="0" xfId="0" applyFont="1" applyFill="1" applyBorder="1" applyAlignment="1" applyProtection="1" quotePrefix="1">
      <alignment/>
      <protection/>
    </xf>
    <xf numFmtId="171" fontId="5" fillId="0" borderId="0" xfId="0" applyNumberFormat="1" applyFont="1" applyFill="1" applyBorder="1" applyAlignment="1" applyProtection="1">
      <alignment horizontal="left"/>
      <protection/>
    </xf>
    <xf numFmtId="171" fontId="5" fillId="0" borderId="0" xfId="0" applyNumberFormat="1" applyFont="1" applyFill="1" applyBorder="1" applyAlignment="1" applyProtection="1">
      <alignment horizontal="center"/>
      <protection/>
    </xf>
    <xf numFmtId="176" fontId="5" fillId="0" borderId="0" xfId="0" applyNumberFormat="1" applyFont="1" applyFill="1" applyBorder="1" applyAlignment="1" applyProtection="1">
      <alignment horizontal="left"/>
      <protection/>
    </xf>
    <xf numFmtId="171" fontId="5" fillId="0" borderId="11" xfId="0" applyNumberFormat="1" applyFont="1" applyFill="1" applyBorder="1" applyAlignment="1" applyProtection="1">
      <alignment horizontal="center"/>
      <protection/>
    </xf>
    <xf numFmtId="171" fontId="5" fillId="0" borderId="0" xfId="0" applyNumberFormat="1" applyFont="1" applyFill="1" applyAlignment="1" applyProtection="1">
      <alignment/>
      <protection/>
    </xf>
    <xf numFmtId="171" fontId="5" fillId="0" borderId="0" xfId="0" applyNumberFormat="1" applyFont="1" applyFill="1" applyBorder="1" applyAlignment="1" applyProtection="1">
      <alignment/>
      <protection/>
    </xf>
    <xf numFmtId="2" fontId="5" fillId="0" borderId="11" xfId="0" applyNumberFormat="1" applyFont="1" applyFill="1" applyBorder="1" applyAlignment="1" applyProtection="1">
      <alignment/>
      <protection/>
    </xf>
    <xf numFmtId="0" fontId="5" fillId="0" borderId="0" xfId="0" applyFont="1" applyBorder="1" applyAlignment="1" applyProtection="1" quotePrefix="1">
      <alignment horizontal="center"/>
      <protection/>
    </xf>
    <xf numFmtId="0" fontId="5" fillId="0" borderId="0" xfId="0" applyFont="1" applyBorder="1" applyAlignment="1" applyProtection="1">
      <alignment horizontal="centerContinuous"/>
      <protection/>
    </xf>
    <xf numFmtId="0" fontId="5" fillId="0" borderId="0" xfId="0" applyFont="1" applyAlignment="1" applyProtection="1">
      <alignment/>
      <protection/>
    </xf>
    <xf numFmtId="0" fontId="5" fillId="0" borderId="11" xfId="0" applyFont="1" applyBorder="1" applyAlignment="1" applyProtection="1" quotePrefix="1">
      <alignment horizontal="left"/>
      <protection/>
    </xf>
    <xf numFmtId="0" fontId="5" fillId="0" borderId="11" xfId="0" applyFont="1" applyBorder="1" applyAlignment="1" applyProtection="1">
      <alignment/>
      <protection/>
    </xf>
    <xf numFmtId="0" fontId="5" fillId="0" borderId="11" xfId="0" applyFont="1" applyBorder="1" applyAlignment="1" applyProtection="1">
      <alignment horizontal="right"/>
      <protection/>
    </xf>
    <xf numFmtId="0" fontId="4" fillId="0" borderId="0" xfId="0" applyFont="1" applyBorder="1" applyAlignment="1" applyProtection="1">
      <alignment/>
      <protection/>
    </xf>
    <xf numFmtId="170" fontId="5" fillId="0" borderId="0" xfId="0" applyNumberFormat="1" applyFont="1" applyBorder="1" applyAlignment="1" applyProtection="1">
      <alignment horizontal="center"/>
      <protection/>
    </xf>
    <xf numFmtId="3" fontId="5" fillId="0" borderId="0" xfId="0" applyNumberFormat="1" applyFont="1" applyBorder="1" applyAlignment="1" applyProtection="1">
      <alignment/>
      <protection/>
    </xf>
    <xf numFmtId="0" fontId="5" fillId="0" borderId="0" xfId="0" applyFont="1" applyAlignment="1" applyProtection="1">
      <alignment horizontal="center"/>
      <protection/>
    </xf>
    <xf numFmtId="3" fontId="5" fillId="0" borderId="0" xfId="0" applyNumberFormat="1" applyFont="1" applyBorder="1" applyAlignment="1" applyProtection="1">
      <alignment horizontal="center"/>
      <protection/>
    </xf>
    <xf numFmtId="0" fontId="9" fillId="0" borderId="0" xfId="0" applyFont="1" applyBorder="1" applyAlignment="1" applyProtection="1">
      <alignment horizontal="centerContinuous"/>
      <protection/>
    </xf>
    <xf numFmtId="0" fontId="5" fillId="0" borderId="15" xfId="0" applyFont="1" applyBorder="1" applyAlignment="1" applyProtection="1">
      <alignment horizontal="centerContinuous"/>
      <protection/>
    </xf>
    <xf numFmtId="0" fontId="5" fillId="0" borderId="16" xfId="0" applyFont="1" applyBorder="1" applyAlignment="1" applyProtection="1">
      <alignment horizontal="centerContinuous"/>
      <protection/>
    </xf>
    <xf numFmtId="0" fontId="5" fillId="0" borderId="11" xfId="0" applyFont="1" applyBorder="1" applyAlignment="1" applyProtection="1">
      <alignment horizontal="centerContinuous"/>
      <protection/>
    </xf>
    <xf numFmtId="0" fontId="6" fillId="0" borderId="18" xfId="0" applyFont="1" applyBorder="1" applyAlignment="1" applyProtection="1" quotePrefix="1">
      <alignment horizontal="center" wrapText="1"/>
      <protection/>
    </xf>
    <xf numFmtId="0" fontId="5" fillId="0" borderId="17" xfId="0" applyFont="1" applyBorder="1" applyAlignment="1" applyProtection="1">
      <alignment horizontal="center"/>
      <protection/>
    </xf>
    <xf numFmtId="201" fontId="4" fillId="0" borderId="0" xfId="0" applyNumberFormat="1" applyFont="1" applyBorder="1" applyAlignment="1" applyProtection="1">
      <alignment/>
      <protection/>
    </xf>
    <xf numFmtId="37" fontId="11" fillId="0" borderId="0" xfId="0" applyNumberFormat="1" applyFont="1" applyBorder="1" applyAlignment="1" applyProtection="1">
      <alignment/>
      <protection/>
    </xf>
    <xf numFmtId="0" fontId="5" fillId="0" borderId="0" xfId="0" applyNumberFormat="1" applyFont="1" applyBorder="1" applyAlignment="1" applyProtection="1">
      <alignment/>
      <protection locked="0"/>
    </xf>
    <xf numFmtId="0" fontId="5" fillId="0" borderId="0" xfId="0" applyFont="1" applyBorder="1" applyAlignment="1" applyProtection="1">
      <alignment/>
      <protection/>
    </xf>
    <xf numFmtId="170" fontId="5" fillId="0" borderId="0" xfId="0" applyNumberFormat="1" applyFont="1" applyBorder="1" applyAlignment="1" applyProtection="1">
      <alignment horizontal="right"/>
      <protection/>
    </xf>
    <xf numFmtId="0" fontId="5" fillId="0" borderId="19" xfId="0" applyFont="1" applyBorder="1" applyAlignment="1" applyProtection="1">
      <alignment horizontal="right"/>
      <protection/>
    </xf>
    <xf numFmtId="190" fontId="5" fillId="0" borderId="0" xfId="0" applyNumberFormat="1" applyFont="1" applyFill="1" applyBorder="1" applyAlignment="1" applyProtection="1" quotePrefix="1">
      <alignment horizontal="left"/>
      <protection hidden="1"/>
    </xf>
    <xf numFmtId="190" fontId="5" fillId="0" borderId="0" xfId="0" applyNumberFormat="1" applyFont="1" applyFill="1" applyBorder="1" applyAlignment="1" applyProtection="1">
      <alignment horizontal="left"/>
      <protection hidden="1"/>
    </xf>
    <xf numFmtId="190" fontId="5" fillId="0" borderId="0" xfId="0" applyNumberFormat="1" applyFont="1" applyFill="1" applyBorder="1" applyAlignment="1" applyProtection="1">
      <alignment horizontal="left"/>
      <protection hidden="1"/>
    </xf>
    <xf numFmtId="0" fontId="5" fillId="0" borderId="0" xfId="0" applyFont="1" applyFill="1" applyAlignment="1" applyProtection="1">
      <alignment horizontal="left"/>
      <protection hidden="1"/>
    </xf>
    <xf numFmtId="170"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quotePrefix="1">
      <alignment horizontal="left"/>
      <protection hidden="1"/>
    </xf>
    <xf numFmtId="0" fontId="5" fillId="0" borderId="0" xfId="0" applyFont="1" applyFill="1" applyAlignment="1" applyProtection="1" quotePrefix="1">
      <alignment horizontal="left"/>
      <protection hidden="1"/>
    </xf>
    <xf numFmtId="0" fontId="12" fillId="0" borderId="0" xfId="0" applyFont="1" applyFill="1" applyAlignment="1" applyProtection="1">
      <alignment horizontal="center"/>
      <protection locked="0"/>
    </xf>
    <xf numFmtId="0" fontId="12" fillId="0" borderId="0" xfId="0" applyFont="1" applyFill="1" applyAlignment="1" applyProtection="1">
      <alignment/>
      <protection locked="0"/>
    </xf>
    <xf numFmtId="0" fontId="12" fillId="0" borderId="0" xfId="0" applyFont="1" applyFill="1" applyAlignment="1" applyProtection="1">
      <alignment horizontal="left"/>
      <protection locked="0"/>
    </xf>
    <xf numFmtId="0" fontId="15" fillId="0" borderId="0" xfId="0" applyFont="1" applyFill="1" applyAlignment="1" applyProtection="1">
      <alignment horizontal="left"/>
      <protection/>
    </xf>
    <xf numFmtId="173" fontId="12" fillId="0" borderId="0" xfId="0" applyNumberFormat="1" applyFont="1" applyFill="1" applyAlignment="1" applyProtection="1">
      <alignment/>
      <protection locked="0"/>
    </xf>
    <xf numFmtId="0" fontId="12" fillId="0" borderId="0" xfId="0" applyFont="1" applyFill="1" applyBorder="1" applyAlignment="1" applyProtection="1">
      <alignment/>
      <protection/>
    </xf>
    <xf numFmtId="0" fontId="15" fillId="0" borderId="0" xfId="0" applyFont="1" applyBorder="1" applyAlignment="1" applyProtection="1">
      <alignment/>
      <protection/>
    </xf>
    <xf numFmtId="0" fontId="15" fillId="0" borderId="0" xfId="0" applyFont="1" applyAlignment="1" applyProtection="1">
      <alignment horizontal="left"/>
      <protection/>
    </xf>
    <xf numFmtId="0" fontId="12" fillId="0" borderId="0" xfId="0" applyFont="1" applyBorder="1" applyAlignment="1" applyProtection="1">
      <alignment/>
      <protection locked="0"/>
    </xf>
    <xf numFmtId="184" fontId="5" fillId="0" borderId="0" xfId="0" applyNumberFormat="1" applyFont="1" applyFill="1" applyBorder="1" applyAlignment="1" applyProtection="1" quotePrefix="1">
      <alignment horizontal="left"/>
      <protection/>
    </xf>
    <xf numFmtId="0" fontId="11" fillId="0" borderId="0" xfId="0" applyFont="1" applyFill="1" applyBorder="1" applyAlignment="1" applyProtection="1" quotePrefix="1">
      <alignment horizontal="left"/>
      <protection/>
    </xf>
    <xf numFmtId="0" fontId="11" fillId="0" borderId="0" xfId="0" applyFont="1" applyFill="1" applyBorder="1" applyAlignment="1" applyProtection="1">
      <alignment horizontal="left"/>
      <protection/>
    </xf>
    <xf numFmtId="0" fontId="16" fillId="0" borderId="0" xfId="0" applyFont="1" applyBorder="1" applyAlignment="1">
      <alignment/>
    </xf>
    <xf numFmtId="0" fontId="11" fillId="0" borderId="0" xfId="0" applyFont="1" applyBorder="1" applyAlignment="1" applyProtection="1">
      <alignment horizontal="left"/>
      <protection/>
    </xf>
    <xf numFmtId="174" fontId="12" fillId="0" borderId="0" xfId="0" applyNumberFormat="1" applyFont="1" applyFill="1" applyAlignment="1" applyProtection="1">
      <alignment horizontal="left"/>
      <protection locked="0"/>
    </xf>
    <xf numFmtId="0" fontId="14" fillId="0" borderId="0" xfId="0" applyFont="1" applyFill="1" applyAlignment="1" applyProtection="1">
      <alignment horizontal="left"/>
      <protection locked="0"/>
    </xf>
    <xf numFmtId="174" fontId="5" fillId="0" borderId="0" xfId="0" applyNumberFormat="1" applyFont="1" applyFill="1" applyAlignment="1" applyProtection="1">
      <alignment horizontal="left"/>
      <protection locked="0"/>
    </xf>
    <xf numFmtId="170" fontId="5" fillId="0" borderId="0" xfId="0" applyNumberFormat="1" applyFont="1" applyFill="1" applyAlignment="1" applyProtection="1">
      <alignment horizontal="left"/>
      <protection locked="0"/>
    </xf>
    <xf numFmtId="0" fontId="8" fillId="0" borderId="0" xfId="0" applyFont="1" applyFill="1" applyAlignment="1" applyProtection="1">
      <alignment horizontal="left"/>
      <protection locked="0"/>
    </xf>
    <xf numFmtId="0" fontId="8" fillId="0" borderId="0" xfId="0" applyFont="1" applyBorder="1" applyAlignment="1" applyProtection="1">
      <alignment horizontal="right"/>
      <protection/>
    </xf>
    <xf numFmtId="0" fontId="5" fillId="33" borderId="0" xfId="0" applyFont="1" applyFill="1" applyBorder="1" applyAlignment="1" applyProtection="1">
      <alignment/>
      <protection/>
    </xf>
    <xf numFmtId="0" fontId="13" fillId="0" borderId="0" xfId="0" applyFont="1" applyBorder="1" applyAlignment="1" applyProtection="1">
      <alignment/>
      <protection/>
    </xf>
    <xf numFmtId="0" fontId="0" fillId="0" borderId="0" xfId="0" applyBorder="1" applyAlignment="1">
      <alignment/>
    </xf>
    <xf numFmtId="0" fontId="8" fillId="0" borderId="0" xfId="0" applyFont="1" applyBorder="1" applyAlignment="1" applyProtection="1">
      <alignment/>
      <protection/>
    </xf>
    <xf numFmtId="0" fontId="5" fillId="0" borderId="10" xfId="0" applyFont="1" applyBorder="1" applyAlignment="1" applyProtection="1">
      <alignment/>
      <protection/>
    </xf>
    <xf numFmtId="0" fontId="5" fillId="0" borderId="11" xfId="0" applyFont="1" applyBorder="1" applyAlignment="1" applyProtection="1">
      <alignment horizontal="center"/>
      <protection/>
    </xf>
    <xf numFmtId="202" fontId="5" fillId="0" borderId="11" xfId="0" applyNumberFormat="1" applyFont="1" applyBorder="1" applyAlignment="1" applyProtection="1">
      <alignment/>
      <protection/>
    </xf>
    <xf numFmtId="37" fontId="5" fillId="0" borderId="11" xfId="0" applyNumberFormat="1"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pplyProtection="1" quotePrefix="1">
      <alignment horizontal="right"/>
      <protection/>
    </xf>
    <xf numFmtId="0" fontId="8" fillId="0" borderId="0" xfId="0" applyFont="1" applyBorder="1" applyAlignment="1" applyProtection="1">
      <alignment/>
      <protection/>
    </xf>
    <xf numFmtId="0" fontId="8" fillId="34" borderId="10" xfId="0" applyFont="1" applyFill="1" applyBorder="1" applyAlignment="1" applyProtection="1">
      <alignment/>
      <protection locked="0"/>
    </xf>
    <xf numFmtId="202" fontId="5" fillId="0" borderId="0" xfId="0" applyNumberFormat="1" applyFont="1" applyBorder="1" applyAlignment="1" applyProtection="1">
      <alignment horizontal="left"/>
      <protection/>
    </xf>
    <xf numFmtId="0" fontId="5" fillId="0" borderId="20" xfId="0" applyFont="1" applyFill="1" applyBorder="1" applyAlignment="1" applyProtection="1">
      <alignment/>
      <protection/>
    </xf>
    <xf numFmtId="0" fontId="8" fillId="34" borderId="20" xfId="0" applyFont="1" applyFill="1" applyBorder="1" applyAlignment="1" applyProtection="1">
      <alignment horizontal="left"/>
      <protection locked="0"/>
    </xf>
    <xf numFmtId="0" fontId="7" fillId="34" borderId="10" xfId="0" applyFont="1" applyFill="1" applyBorder="1" applyAlignment="1" applyProtection="1">
      <alignment/>
      <protection locked="0"/>
    </xf>
    <xf numFmtId="0" fontId="8" fillId="34" borderId="10" xfId="0" applyFont="1" applyFill="1" applyBorder="1" applyAlignment="1" applyProtection="1">
      <alignment horizontal="left"/>
      <protection locked="0"/>
    </xf>
    <xf numFmtId="0" fontId="8" fillId="0" borderId="0" xfId="0" applyFont="1" applyBorder="1" applyAlignment="1" applyProtection="1">
      <alignment horizontal="left"/>
      <protection/>
    </xf>
    <xf numFmtId="0" fontId="5" fillId="35" borderId="0" xfId="0" applyFont="1" applyFill="1" applyBorder="1" applyAlignment="1" applyProtection="1">
      <alignment/>
      <protection locked="0"/>
    </xf>
    <xf numFmtId="0" fontId="5" fillId="35" borderId="0" xfId="0" applyFont="1" applyFill="1" applyBorder="1" applyAlignment="1" applyProtection="1" quotePrefix="1">
      <alignment horizontal="left"/>
      <protection locked="0"/>
    </xf>
    <xf numFmtId="0" fontId="5" fillId="35" borderId="0" xfId="0" applyFont="1" applyFill="1" applyBorder="1" applyAlignment="1" applyProtection="1">
      <alignment horizontal="left"/>
      <protection locked="0"/>
    </xf>
    <xf numFmtId="0" fontId="5" fillId="0" borderId="0" xfId="0" applyFont="1" applyFill="1" applyBorder="1" applyAlignment="1" applyProtection="1">
      <alignment/>
      <protection locked="0"/>
    </xf>
    <xf numFmtId="202" fontId="5" fillId="0" borderId="0" xfId="0" applyNumberFormat="1" applyFont="1" applyBorder="1" applyAlignment="1" applyProtection="1">
      <alignment horizontal="left"/>
      <protection/>
    </xf>
    <xf numFmtId="0" fontId="5" fillId="34" borderId="10" xfId="0" applyNumberFormat="1" applyFont="1" applyFill="1" applyBorder="1" applyAlignment="1" applyProtection="1">
      <alignment/>
      <protection locked="0"/>
    </xf>
    <xf numFmtId="202" fontId="5" fillId="0" borderId="0" xfId="0" applyNumberFormat="1" applyFont="1" applyBorder="1" applyAlignment="1" applyProtection="1">
      <alignment/>
      <protection locked="0"/>
    </xf>
    <xf numFmtId="0" fontId="5" fillId="0" borderId="0" xfId="0" applyNumberFormat="1" applyFont="1" applyFill="1" applyBorder="1" applyAlignment="1" applyProtection="1">
      <alignment/>
      <protection locked="0"/>
    </xf>
    <xf numFmtId="0" fontId="2" fillId="0" borderId="0" xfId="0" applyFont="1" applyBorder="1" applyAlignment="1" applyProtection="1">
      <alignment/>
      <protection/>
    </xf>
    <xf numFmtId="0" fontId="5" fillId="33"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0" xfId="0" applyFont="1" applyBorder="1" applyAlignment="1" applyProtection="1" quotePrefix="1">
      <alignment horizontal="center"/>
      <protection/>
    </xf>
    <xf numFmtId="0" fontId="5" fillId="0" borderId="10" xfId="0" applyFont="1" applyBorder="1" applyAlignment="1" applyProtection="1">
      <alignment horizontal="left"/>
      <protection/>
    </xf>
    <xf numFmtId="0" fontId="5" fillId="34" borderId="0" xfId="0" applyFont="1" applyFill="1" applyBorder="1" applyAlignment="1" applyProtection="1">
      <alignment/>
      <protection/>
    </xf>
    <xf numFmtId="202" fontId="5" fillId="34" borderId="10" xfId="0" applyNumberFormat="1" applyFont="1" applyFill="1" applyBorder="1" applyAlignment="1" applyProtection="1">
      <alignment/>
      <protection locked="0"/>
    </xf>
    <xf numFmtId="0" fontId="5" fillId="34" borderId="10" xfId="0" applyFont="1" applyFill="1" applyBorder="1" applyAlignment="1" applyProtection="1">
      <alignment/>
      <protection locked="0"/>
    </xf>
    <xf numFmtId="0" fontId="5" fillId="0" borderId="0" xfId="0" applyFont="1" applyBorder="1" applyAlignment="1" applyProtection="1">
      <alignment horizontal="left" indent="2"/>
      <protection/>
    </xf>
    <xf numFmtId="0" fontId="5" fillId="0" borderId="21" xfId="0" applyFont="1" applyBorder="1" applyAlignment="1" applyProtection="1">
      <alignment/>
      <protection/>
    </xf>
    <xf numFmtId="0" fontId="5" fillId="0" borderId="22" xfId="0" applyFont="1" applyBorder="1" applyAlignment="1" applyProtection="1">
      <alignment horizontal="center"/>
      <protection/>
    </xf>
    <xf numFmtId="0" fontId="5" fillId="0" borderId="22" xfId="0" applyFont="1" applyBorder="1" applyAlignment="1" applyProtection="1">
      <alignment/>
      <protection/>
    </xf>
    <xf numFmtId="0" fontId="5" fillId="0" borderId="22" xfId="0" applyFont="1" applyFill="1" applyBorder="1" applyAlignment="1" applyProtection="1" quotePrefix="1">
      <alignment/>
      <protection/>
    </xf>
    <xf numFmtId="0" fontId="5" fillId="0" borderId="23" xfId="0" applyFont="1" applyBorder="1" applyAlignment="1" applyProtection="1">
      <alignment/>
      <protection/>
    </xf>
    <xf numFmtId="0" fontId="8" fillId="0" borderId="23" xfId="0" applyFont="1" applyBorder="1" applyAlignment="1" applyProtection="1">
      <alignment horizontal="left"/>
      <protection/>
    </xf>
    <xf numFmtId="0" fontId="8" fillId="0" borderId="23" xfId="0" applyFont="1" applyBorder="1" applyAlignment="1" applyProtection="1">
      <alignment horizontal="left" indent="1"/>
      <protection/>
    </xf>
    <xf numFmtId="0" fontId="5" fillId="0" borderId="23" xfId="0" applyFont="1" applyBorder="1" applyAlignment="1" applyProtection="1" quotePrefix="1">
      <alignment horizontal="right"/>
      <protection/>
    </xf>
    <xf numFmtId="0" fontId="8" fillId="0" borderId="23" xfId="0" applyFont="1" applyFill="1" applyBorder="1" applyAlignment="1" applyProtection="1" quotePrefix="1">
      <alignment horizontal="center"/>
      <protection/>
    </xf>
    <xf numFmtId="37" fontId="5" fillId="0" borderId="0" xfId="0" applyNumberFormat="1" applyFont="1" applyFill="1" applyBorder="1" applyAlignment="1" applyProtection="1">
      <alignment/>
      <protection/>
    </xf>
    <xf numFmtId="199" fontId="5" fillId="34" borderId="10" xfId="0" applyNumberFormat="1" applyFont="1" applyFill="1" applyBorder="1" applyAlignment="1" applyProtection="1">
      <alignment/>
      <protection locked="0"/>
    </xf>
    <xf numFmtId="0" fontId="8" fillId="0" borderId="23" xfId="0" applyFont="1" applyBorder="1" applyAlignment="1" applyProtection="1" quotePrefix="1">
      <alignment horizontal="left" indent="1"/>
      <protection/>
    </xf>
    <xf numFmtId="0" fontId="8" fillId="0" borderId="0" xfId="0" applyFont="1" applyBorder="1" applyAlignment="1" applyProtection="1" quotePrefix="1">
      <alignment horizontal="center"/>
      <protection/>
    </xf>
    <xf numFmtId="0" fontId="8" fillId="0" borderId="23" xfId="0" applyFont="1" applyFill="1" applyBorder="1" applyAlignment="1" applyProtection="1">
      <alignment horizontal="left" indent="1"/>
      <protection/>
    </xf>
    <xf numFmtId="0" fontId="5" fillId="0" borderId="0" xfId="0" applyFont="1" applyFill="1" applyBorder="1" applyAlignment="1" applyProtection="1" quotePrefix="1">
      <alignment horizontal="center"/>
      <protection/>
    </xf>
    <xf numFmtId="0" fontId="5" fillId="0" borderId="23" xfId="0" applyFont="1" applyFill="1" applyBorder="1" applyAlignment="1" applyProtection="1" quotePrefix="1">
      <alignment horizontal="right"/>
      <protection/>
    </xf>
    <xf numFmtId="0" fontId="5" fillId="0" borderId="23" xfId="0" applyFont="1" applyFill="1" applyBorder="1" applyAlignment="1" applyProtection="1">
      <alignment/>
      <protection/>
    </xf>
    <xf numFmtId="0" fontId="0" fillId="0" borderId="0" xfId="0" applyAlignment="1">
      <alignment horizontal="right"/>
    </xf>
    <xf numFmtId="0" fontId="5" fillId="0" borderId="0" xfId="0" applyFont="1" applyFill="1" applyBorder="1" applyAlignment="1" applyProtection="1" quotePrefix="1">
      <alignment horizontal="left"/>
      <protection/>
    </xf>
    <xf numFmtId="0" fontId="11" fillId="0" borderId="0" xfId="0" applyFont="1" applyFill="1" applyBorder="1" applyAlignment="1" applyProtection="1">
      <alignment/>
      <protection/>
    </xf>
    <xf numFmtId="202" fontId="11" fillId="0" borderId="0" xfId="0" applyNumberFormat="1" applyFont="1" applyFill="1" applyBorder="1" applyAlignment="1" applyProtection="1">
      <alignment/>
      <protection/>
    </xf>
    <xf numFmtId="0" fontId="6" fillId="0" borderId="0" xfId="0" applyFont="1" applyBorder="1" applyAlignment="1" applyProtection="1" quotePrefix="1">
      <alignment horizontal="right"/>
      <protection locked="0"/>
    </xf>
    <xf numFmtId="202" fontId="5" fillId="0" borderId="0" xfId="0" applyNumberFormat="1" applyFont="1" applyFill="1" applyBorder="1" applyAlignment="1" applyProtection="1">
      <alignment horizontal="center"/>
      <protection/>
    </xf>
    <xf numFmtId="200" fontId="5" fillId="0" borderId="0" xfId="0" applyNumberFormat="1" applyFont="1" applyFill="1" applyBorder="1" applyAlignment="1" applyProtection="1">
      <alignment/>
      <protection/>
    </xf>
    <xf numFmtId="0" fontId="5" fillId="0" borderId="0" xfId="0" applyFont="1" applyBorder="1" applyAlignment="1" applyProtection="1">
      <alignment/>
      <protection/>
    </xf>
    <xf numFmtId="170" fontId="5" fillId="0" borderId="0" xfId="0" applyNumberFormat="1" applyFont="1" applyFill="1" applyBorder="1" applyAlignment="1" applyProtection="1">
      <alignment horizontal="left"/>
      <protection/>
    </xf>
    <xf numFmtId="0" fontId="8" fillId="0" borderId="0" xfId="0" applyFont="1" applyBorder="1" applyAlignment="1" applyProtection="1" quotePrefix="1">
      <alignment horizontal="left"/>
      <protection/>
    </xf>
    <xf numFmtId="0" fontId="0" fillId="0" borderId="10" xfId="0" applyBorder="1" applyAlignment="1">
      <alignment/>
    </xf>
    <xf numFmtId="3" fontId="5" fillId="34" borderId="10" xfId="0" applyNumberFormat="1" applyFont="1" applyFill="1" applyBorder="1" applyAlignment="1" applyProtection="1">
      <alignment/>
      <protection locked="0"/>
    </xf>
    <xf numFmtId="0" fontId="8" fillId="0" borderId="24" xfId="0" applyFont="1" applyBorder="1" applyAlignment="1" applyProtection="1" quotePrefix="1">
      <alignment horizontal="left" indent="1"/>
      <protection/>
    </xf>
    <xf numFmtId="0" fontId="11" fillId="0" borderId="0" xfId="0" applyNumberFormat="1" applyFont="1" applyFill="1" applyBorder="1" applyAlignment="1" applyProtection="1">
      <alignment/>
      <protection/>
    </xf>
    <xf numFmtId="0" fontId="6" fillId="0" borderId="0" xfId="0" applyFont="1" applyBorder="1" applyAlignment="1" applyProtection="1" quotePrefix="1">
      <alignment horizontal="centerContinuous" wrapText="1"/>
      <protection/>
    </xf>
    <xf numFmtId="3" fontId="5" fillId="0" borderId="0" xfId="0" applyNumberFormat="1" applyFont="1" applyBorder="1" applyAlignment="1" applyProtection="1" quotePrefix="1">
      <alignment horizontal="center"/>
      <protection/>
    </xf>
    <xf numFmtId="0" fontId="8" fillId="0" borderId="0" xfId="0" applyFont="1" applyFill="1" applyBorder="1" applyAlignment="1" applyProtection="1" quotePrefix="1">
      <alignment horizontal="left"/>
      <protection/>
    </xf>
    <xf numFmtId="0" fontId="7" fillId="0" borderId="0" xfId="0" applyFont="1" applyBorder="1" applyAlignment="1" applyProtection="1">
      <alignment horizontal="centerContinuous"/>
      <protection/>
    </xf>
    <xf numFmtId="0" fontId="7" fillId="0" borderId="0" xfId="0" applyFont="1" applyBorder="1" applyAlignment="1" applyProtection="1" quotePrefix="1">
      <alignment/>
      <protection/>
    </xf>
    <xf numFmtId="202" fontId="5" fillId="0" borderId="0" xfId="0" applyNumberFormat="1" applyFont="1" applyFill="1" applyBorder="1" applyAlignment="1" applyProtection="1" quotePrefix="1">
      <alignment horizontal="right"/>
      <protection/>
    </xf>
    <xf numFmtId="0" fontId="7" fillId="0" borderId="0" xfId="0" applyFont="1" applyFill="1" applyBorder="1" applyAlignment="1" applyProtection="1">
      <alignment horizontal="center"/>
      <protection locked="0"/>
    </xf>
    <xf numFmtId="0" fontId="5" fillId="0" borderId="12" xfId="0" applyFont="1" applyBorder="1" applyAlignment="1" applyProtection="1">
      <alignment horizontal="center"/>
      <protection/>
    </xf>
    <xf numFmtId="0" fontId="8" fillId="0" borderId="0" xfId="0" applyFont="1" applyBorder="1" applyAlignment="1" applyProtection="1" quotePrefix="1">
      <alignment horizontal="left" indent="1"/>
      <protection/>
    </xf>
    <xf numFmtId="0" fontId="17" fillId="0" borderId="0" xfId="0" applyFont="1" applyBorder="1" applyAlignment="1">
      <alignment horizontal="centerContinuous"/>
    </xf>
    <xf numFmtId="0" fontId="0" fillId="0" borderId="0" xfId="0" applyBorder="1" applyAlignment="1">
      <alignment horizontal="centerContinuous"/>
    </xf>
    <xf numFmtId="0" fontId="21" fillId="0" borderId="0" xfId="0" applyFont="1" applyAlignment="1">
      <alignment/>
    </xf>
    <xf numFmtId="37" fontId="5" fillId="34" borderId="20" xfId="0" applyNumberFormat="1" applyFont="1" applyFill="1" applyBorder="1" applyAlignment="1" applyProtection="1">
      <alignment/>
      <protection locked="0"/>
    </xf>
    <xf numFmtId="0" fontId="11" fillId="0" borderId="0" xfId="0" applyFont="1" applyFill="1" applyAlignment="1" applyProtection="1">
      <alignment/>
      <protection/>
    </xf>
    <xf numFmtId="0" fontId="5" fillId="36" borderId="0" xfId="0" applyFont="1" applyFill="1" applyBorder="1" applyAlignment="1" applyProtection="1" quotePrefix="1">
      <alignment horizontal="right"/>
      <protection/>
    </xf>
    <xf numFmtId="0" fontId="5" fillId="36" borderId="0" xfId="0" applyFont="1" applyFill="1" applyBorder="1" applyAlignment="1" applyProtection="1" quotePrefix="1">
      <alignment horizontal="center"/>
      <protection/>
    </xf>
    <xf numFmtId="0" fontId="5" fillId="33" borderId="0" xfId="0" applyFont="1" applyFill="1" applyBorder="1" applyAlignment="1" applyProtection="1">
      <alignment horizontal="left"/>
      <protection locked="0"/>
    </xf>
    <xf numFmtId="0" fontId="5" fillId="33" borderId="0" xfId="0" applyFont="1" applyFill="1" applyBorder="1" applyAlignment="1" applyProtection="1">
      <alignment horizontal="right"/>
      <protection/>
    </xf>
    <xf numFmtId="0" fontId="5" fillId="0" borderId="0" xfId="0" applyFont="1" applyAlignment="1" applyProtection="1">
      <alignment horizontal="right"/>
      <protection/>
    </xf>
    <xf numFmtId="0" fontId="5" fillId="0" borderId="0" xfId="0" applyFont="1" applyBorder="1" applyAlignment="1" applyProtection="1">
      <alignment horizontal="right"/>
      <protection/>
    </xf>
    <xf numFmtId="0" fontId="0" fillId="0" borderId="0" xfId="0" applyFill="1" applyAlignment="1">
      <alignment/>
    </xf>
    <xf numFmtId="0" fontId="5" fillId="0" borderId="0" xfId="0" applyFont="1" applyFill="1" applyBorder="1" applyAlignment="1" applyProtection="1" quotePrefix="1">
      <alignment horizontal="right"/>
      <protection locked="0"/>
    </xf>
    <xf numFmtId="0" fontId="23" fillId="0" borderId="0" xfId="0" applyFont="1" applyFill="1" applyBorder="1" applyAlignment="1" applyProtection="1" quotePrefix="1">
      <alignment horizontal="center"/>
      <protection/>
    </xf>
    <xf numFmtId="0" fontId="5" fillId="35" borderId="0" xfId="0" applyFont="1" applyFill="1" applyBorder="1" applyAlignment="1" applyProtection="1">
      <alignment/>
      <protection locked="0"/>
    </xf>
    <xf numFmtId="202" fontId="5" fillId="0" borderId="0" xfId="0" applyNumberFormat="1" applyFont="1" applyFill="1" applyBorder="1" applyAlignment="1" applyProtection="1">
      <alignment/>
      <protection locked="0"/>
    </xf>
    <xf numFmtId="3" fontId="5" fillId="34" borderId="25" xfId="0" applyNumberFormat="1" applyFont="1" applyFill="1" applyBorder="1" applyAlignment="1" applyProtection="1">
      <alignment/>
      <protection locked="0"/>
    </xf>
    <xf numFmtId="3" fontId="0" fillId="0" borderId="0" xfId="0" applyNumberFormat="1" applyBorder="1" applyAlignment="1">
      <alignment/>
    </xf>
    <xf numFmtId="3" fontId="0" fillId="0" borderId="0" xfId="0" applyNumberFormat="1" applyBorder="1" applyAlignment="1" applyProtection="1">
      <alignment/>
      <protection/>
    </xf>
    <xf numFmtId="3" fontId="5" fillId="0" borderId="0" xfId="0" applyNumberFormat="1" applyFont="1" applyBorder="1" applyAlignment="1" applyProtection="1">
      <alignment/>
      <protection locked="0"/>
    </xf>
    <xf numFmtId="0" fontId="21" fillId="0" borderId="21" xfId="0" applyFont="1" applyBorder="1" applyAlignment="1">
      <alignment/>
    </xf>
    <xf numFmtId="0" fontId="21" fillId="0" borderId="22" xfId="0" applyFont="1" applyBorder="1" applyAlignment="1">
      <alignment/>
    </xf>
    <xf numFmtId="0" fontId="21" fillId="0" borderId="26" xfId="0" applyFont="1" applyBorder="1" applyAlignment="1">
      <alignment/>
    </xf>
    <xf numFmtId="0" fontId="21" fillId="0" borderId="23" xfId="0" applyFont="1" applyBorder="1" applyAlignment="1">
      <alignment/>
    </xf>
    <xf numFmtId="0" fontId="21" fillId="0" borderId="0" xfId="0" applyFont="1" applyBorder="1" applyAlignment="1">
      <alignment/>
    </xf>
    <xf numFmtId="0" fontId="21" fillId="0" borderId="27" xfId="0" applyFont="1" applyBorder="1" applyAlignment="1">
      <alignment/>
    </xf>
    <xf numFmtId="0" fontId="0" fillId="0" borderId="23" xfId="0" applyBorder="1" applyAlignment="1">
      <alignment/>
    </xf>
    <xf numFmtId="0" fontId="21" fillId="0" borderId="28" xfId="0" applyFont="1" applyBorder="1" applyAlignment="1">
      <alignment/>
    </xf>
    <xf numFmtId="0" fontId="21" fillId="0" borderId="29" xfId="0" applyFont="1" applyBorder="1" applyAlignment="1">
      <alignment/>
    </xf>
    <xf numFmtId="0" fontId="21" fillId="0" borderId="30" xfId="0" applyFont="1" applyBorder="1" applyAlignment="1">
      <alignment/>
    </xf>
    <xf numFmtId="0" fontId="5" fillId="0" borderId="10" xfId="0" applyFont="1" applyFill="1" applyBorder="1" applyAlignment="1" applyProtection="1" quotePrefix="1">
      <alignment horizontal="left"/>
      <protection locked="0"/>
    </xf>
    <xf numFmtId="0" fontId="5" fillId="0" borderId="10" xfId="0" applyFont="1" applyFill="1" applyBorder="1" applyAlignment="1" applyProtection="1" quotePrefix="1">
      <alignment horizontal="center"/>
      <protection/>
    </xf>
    <xf numFmtId="0" fontId="5" fillId="34" borderId="31" xfId="0" applyFont="1" applyFill="1" applyBorder="1" applyAlignment="1" applyProtection="1" quotePrefix="1">
      <alignment/>
      <protection locked="0"/>
    </xf>
    <xf numFmtId="0" fontId="5" fillId="0" borderId="10" xfId="0" applyFont="1" applyFill="1" applyBorder="1" applyAlignment="1" applyProtection="1">
      <alignment horizontal="left"/>
      <protection locked="0"/>
    </xf>
    <xf numFmtId="0" fontId="5" fillId="0" borderId="10" xfId="0" applyFont="1" applyFill="1" applyBorder="1" applyAlignment="1" applyProtection="1">
      <alignment horizontal="left"/>
      <protection/>
    </xf>
    <xf numFmtId="0" fontId="5" fillId="35" borderId="10" xfId="0" applyFont="1" applyFill="1" applyBorder="1" applyAlignment="1" applyProtection="1">
      <alignment horizontal="left"/>
      <protection locked="0"/>
    </xf>
    <xf numFmtId="0" fontId="5" fillId="0" borderId="10" xfId="0" applyFont="1" applyFill="1" applyBorder="1" applyAlignment="1" applyProtection="1">
      <alignment/>
      <protection locked="0"/>
    </xf>
    <xf numFmtId="0" fontId="5" fillId="35" borderId="10" xfId="0" applyFont="1" applyFill="1" applyBorder="1" applyAlignment="1" applyProtection="1">
      <alignment/>
      <protection locked="0"/>
    </xf>
    <xf numFmtId="37" fontId="5" fillId="0" borderId="0" xfId="0" applyNumberFormat="1" applyFont="1" applyBorder="1" applyAlignment="1" applyProtection="1">
      <alignment/>
      <protection/>
    </xf>
    <xf numFmtId="0" fontId="5" fillId="35" borderId="0" xfId="0" applyFont="1" applyFill="1" applyBorder="1" applyAlignment="1" applyProtection="1">
      <alignment horizontal="center"/>
      <protection/>
    </xf>
    <xf numFmtId="0" fontId="8" fillId="35" borderId="10" xfId="0" applyFont="1" applyFill="1" applyBorder="1" applyAlignment="1" applyProtection="1">
      <alignment horizontal="left"/>
      <protection locked="0"/>
    </xf>
    <xf numFmtId="0" fontId="0" fillId="0" borderId="10" xfId="0" applyFill="1" applyBorder="1" applyAlignment="1">
      <alignment/>
    </xf>
    <xf numFmtId="2" fontId="5" fillId="34" borderId="32" xfId="0" applyNumberFormat="1" applyFont="1" applyFill="1" applyBorder="1" applyAlignment="1" applyProtection="1">
      <alignment/>
      <protection locked="0"/>
    </xf>
    <xf numFmtId="0" fontId="5" fillId="0" borderId="25" xfId="0" applyFont="1" applyFill="1" applyBorder="1" applyAlignment="1" applyProtection="1" quotePrefix="1">
      <alignment horizontal="left"/>
      <protection locked="0"/>
    </xf>
    <xf numFmtId="0" fontId="27" fillId="0" borderId="0" xfId="0" applyFont="1" applyBorder="1" applyAlignment="1" applyProtection="1">
      <alignment horizontal="left"/>
      <protection/>
    </xf>
    <xf numFmtId="0" fontId="5" fillId="0" borderId="15" xfId="0" applyFont="1" applyFill="1" applyBorder="1" applyAlignment="1" applyProtection="1">
      <alignment/>
      <protection/>
    </xf>
    <xf numFmtId="0" fontId="8" fillId="0" borderId="0" xfId="0" applyFont="1" applyFill="1" applyBorder="1" applyAlignment="1" applyProtection="1">
      <alignment/>
      <protection/>
    </xf>
    <xf numFmtId="190" fontId="5" fillId="0" borderId="0" xfId="0" applyNumberFormat="1" applyFont="1" applyFill="1" applyBorder="1" applyAlignment="1" applyProtection="1" quotePrefix="1">
      <alignment horizontal="right"/>
      <protection hidden="1"/>
    </xf>
    <xf numFmtId="0" fontId="5" fillId="0" borderId="0" xfId="0" applyFont="1" applyFill="1" applyBorder="1" applyAlignment="1" applyProtection="1">
      <alignment/>
      <protection/>
    </xf>
    <xf numFmtId="0" fontId="5" fillId="0" borderId="0" xfId="0" applyFont="1" applyBorder="1" applyAlignment="1" applyProtection="1" quotePrefix="1">
      <alignment horizontal="left" indent="2"/>
      <protection/>
    </xf>
    <xf numFmtId="0" fontId="6" fillId="0" borderId="0" xfId="0" applyFont="1" applyBorder="1" applyAlignment="1" applyProtection="1">
      <alignment horizontal="left"/>
      <protection/>
    </xf>
    <xf numFmtId="0" fontId="5" fillId="37" borderId="0" xfId="0" applyFont="1" applyFill="1" applyBorder="1" applyAlignment="1" applyProtection="1">
      <alignment/>
      <protection/>
    </xf>
    <xf numFmtId="0" fontId="5" fillId="37" borderId="0" xfId="0" applyFont="1" applyFill="1" applyBorder="1" applyAlignment="1" applyProtection="1" quotePrefix="1">
      <alignment horizontal="center"/>
      <protection/>
    </xf>
    <xf numFmtId="202" fontId="5" fillId="37" borderId="0" xfId="0" applyNumberFormat="1" applyFont="1" applyFill="1" applyBorder="1" applyAlignment="1" applyProtection="1">
      <alignment/>
      <protection/>
    </xf>
    <xf numFmtId="0" fontId="5" fillId="0" borderId="0" xfId="0" applyFont="1" applyBorder="1" applyAlignment="1" applyProtection="1">
      <alignment horizontal="center"/>
      <protection locked="0"/>
    </xf>
    <xf numFmtId="0" fontId="11" fillId="35" borderId="0" xfId="0" applyFont="1" applyFill="1" applyBorder="1" applyAlignment="1" applyProtection="1" quotePrefix="1">
      <alignment horizontal="left"/>
      <protection locked="0"/>
    </xf>
    <xf numFmtId="0" fontId="29" fillId="0" borderId="0" xfId="0" applyFont="1" applyBorder="1" applyAlignment="1" applyProtection="1">
      <alignment horizontal="left"/>
      <protection/>
    </xf>
    <xf numFmtId="0" fontId="11" fillId="0" borderId="0" xfId="0" applyFont="1" applyBorder="1" applyAlignment="1" applyProtection="1">
      <alignment horizontal="right"/>
      <protection/>
    </xf>
    <xf numFmtId="201" fontId="11" fillId="0" borderId="0" xfId="0" applyNumberFormat="1" applyFont="1" applyFill="1" applyBorder="1" applyAlignment="1" applyProtection="1">
      <alignment/>
      <protection/>
    </xf>
    <xf numFmtId="0" fontId="5" fillId="35" borderId="10" xfId="0" applyFont="1" applyFill="1" applyBorder="1" applyAlignment="1" applyProtection="1">
      <alignment/>
      <protection locked="0"/>
    </xf>
    <xf numFmtId="0" fontId="27" fillId="0" borderId="0" xfId="0" applyFont="1" applyBorder="1" applyAlignment="1" applyProtection="1">
      <alignment horizontal="right"/>
      <protection/>
    </xf>
    <xf numFmtId="0" fontId="4" fillId="0" borderId="0" xfId="0" applyFont="1" applyBorder="1" applyAlignment="1" applyProtection="1">
      <alignment horizontal="right"/>
      <protection/>
    </xf>
    <xf numFmtId="202" fontId="27" fillId="0" borderId="0" xfId="0" applyNumberFormat="1" applyFont="1" applyBorder="1" applyAlignment="1" applyProtection="1">
      <alignment horizontal="center"/>
      <protection/>
    </xf>
    <xf numFmtId="0" fontId="1" fillId="0" borderId="0" xfId="0" applyFont="1" applyAlignment="1">
      <alignment horizontal="right"/>
    </xf>
    <xf numFmtId="0" fontId="0" fillId="0" borderId="0" xfId="0" applyFill="1" applyBorder="1" applyAlignment="1" applyProtection="1">
      <alignment horizontal="center"/>
      <protection/>
    </xf>
    <xf numFmtId="202" fontId="0" fillId="0" borderId="0" xfId="0" applyNumberFormat="1" applyFill="1" applyBorder="1" applyAlignment="1" applyProtection="1">
      <alignment horizontal="center"/>
      <protection/>
    </xf>
    <xf numFmtId="0" fontId="6" fillId="0" borderId="0" xfId="0" applyFont="1" applyFill="1" applyAlignment="1" applyProtection="1">
      <alignment horizontal="left"/>
      <protection/>
    </xf>
    <xf numFmtId="4" fontId="5" fillId="0" borderId="0" xfId="0" applyNumberFormat="1" applyFont="1" applyFill="1" applyBorder="1" applyAlignment="1" applyProtection="1">
      <alignment/>
      <protection/>
    </xf>
    <xf numFmtId="37" fontId="5" fillId="0" borderId="0" xfId="0" applyNumberFormat="1" applyFont="1" applyFill="1" applyBorder="1" applyAlignment="1" applyProtection="1">
      <alignment/>
      <protection locked="0"/>
    </xf>
    <xf numFmtId="0" fontId="11" fillId="0" borderId="0" xfId="0" applyFont="1" applyFill="1" applyBorder="1" applyAlignment="1" applyProtection="1" quotePrefix="1">
      <alignment horizontal="right"/>
      <protection/>
    </xf>
    <xf numFmtId="2" fontId="5" fillId="34" borderId="10" xfId="0" applyNumberFormat="1" applyFont="1" applyFill="1" applyBorder="1" applyAlignment="1" applyProtection="1">
      <alignment/>
      <protection locked="0"/>
    </xf>
    <xf numFmtId="0" fontId="0" fillId="35" borderId="10" xfId="0" applyFill="1" applyBorder="1" applyAlignment="1" applyProtection="1">
      <alignment/>
      <protection locked="0"/>
    </xf>
    <xf numFmtId="199" fontId="0" fillId="34" borderId="10" xfId="0" applyNumberFormat="1" applyFill="1" applyBorder="1" applyAlignment="1" applyProtection="1">
      <alignment/>
      <protection locked="0"/>
    </xf>
    <xf numFmtId="0" fontId="5" fillId="35" borderId="10" xfId="0" applyFont="1" applyFill="1" applyBorder="1" applyAlignment="1" applyProtection="1" quotePrefix="1">
      <alignment horizontal="left"/>
      <protection locked="0"/>
    </xf>
    <xf numFmtId="0" fontId="5" fillId="34" borderId="33" xfId="0" applyFont="1" applyFill="1" applyBorder="1" applyAlignment="1" applyProtection="1" quotePrefix="1">
      <alignment/>
      <protection locked="0"/>
    </xf>
    <xf numFmtId="0" fontId="5" fillId="34" borderId="34" xfId="0" applyFont="1" applyFill="1" applyBorder="1" applyAlignment="1" applyProtection="1">
      <alignment/>
      <protection locked="0"/>
    </xf>
    <xf numFmtId="0" fontId="5" fillId="34" borderId="10" xfId="0" applyFont="1" applyFill="1" applyBorder="1" applyAlignment="1" applyProtection="1" quotePrefix="1">
      <alignment horizontal="center"/>
      <protection locked="0"/>
    </xf>
    <xf numFmtId="0" fontId="5" fillId="34" borderId="20" xfId="0" applyFont="1" applyFill="1" applyBorder="1" applyAlignment="1" applyProtection="1">
      <alignment horizontal="center"/>
      <protection locked="0"/>
    </xf>
    <xf numFmtId="0" fontId="8" fillId="0" borderId="10" xfId="0" applyFont="1" applyFill="1" applyBorder="1" applyAlignment="1" applyProtection="1" quotePrefix="1">
      <alignment horizontal="left"/>
      <protection/>
    </xf>
    <xf numFmtId="0" fontId="8" fillId="0" borderId="10" xfId="0" applyFont="1" applyFill="1" applyBorder="1" applyAlignment="1" applyProtection="1">
      <alignment/>
      <protection/>
    </xf>
    <xf numFmtId="0" fontId="8" fillId="0" borderId="20" xfId="0" applyFont="1" applyFill="1" applyBorder="1" applyAlignment="1" applyProtection="1">
      <alignment horizontal="left"/>
      <protection/>
    </xf>
    <xf numFmtId="0" fontId="8" fillId="0" borderId="10" xfId="0" applyFont="1" applyFill="1" applyBorder="1" applyAlignment="1" applyProtection="1">
      <alignment horizontal="left"/>
      <protection/>
    </xf>
    <xf numFmtId="0" fontId="0" fillId="0" borderId="0" xfId="0" applyAlignment="1">
      <alignment horizontal="center"/>
    </xf>
    <xf numFmtId="3" fontId="5" fillId="34" borderId="20" xfId="0" applyNumberFormat="1" applyFont="1" applyFill="1" applyBorder="1" applyAlignment="1" applyProtection="1">
      <alignment/>
      <protection locked="0"/>
    </xf>
    <xf numFmtId="0" fontId="29" fillId="0" borderId="0" xfId="0" applyFont="1" applyBorder="1" applyAlignment="1" applyProtection="1">
      <alignment horizontal="center"/>
      <protection/>
    </xf>
    <xf numFmtId="3" fontId="5" fillId="0" borderId="35" xfId="0" applyNumberFormat="1" applyFont="1" applyFill="1" applyBorder="1" applyAlignment="1" applyProtection="1">
      <alignment/>
      <protection locked="0"/>
    </xf>
    <xf numFmtId="2" fontId="5" fillId="0" borderId="0" xfId="0" applyNumberFormat="1" applyFont="1" applyFill="1" applyBorder="1" applyAlignment="1" applyProtection="1">
      <alignment horizontal="left"/>
      <protection/>
    </xf>
    <xf numFmtId="0" fontId="8" fillId="0" borderId="36" xfId="0" applyFont="1" applyBorder="1" applyAlignment="1" applyProtection="1" quotePrefix="1">
      <alignment horizontal="center"/>
      <protection/>
    </xf>
    <xf numFmtId="0" fontId="5" fillId="0" borderId="37" xfId="0" applyFont="1" applyBorder="1" applyAlignment="1" applyProtection="1" quotePrefix="1">
      <alignment horizontal="center"/>
      <protection/>
    </xf>
    <xf numFmtId="2" fontId="5" fillId="34" borderId="38" xfId="0" applyNumberFormat="1" applyFont="1" applyFill="1" applyBorder="1" applyAlignment="1" applyProtection="1">
      <alignment/>
      <protection locked="0"/>
    </xf>
    <xf numFmtId="3" fontId="5" fillId="34" borderId="32" xfId="0" applyNumberFormat="1" applyFont="1" applyFill="1" applyBorder="1" applyAlignment="1" applyProtection="1">
      <alignment/>
      <protection locked="0"/>
    </xf>
    <xf numFmtId="0" fontId="8" fillId="0" borderId="36" xfId="0" applyFont="1" applyBorder="1" applyAlignment="1" applyProtection="1">
      <alignment horizontal="left" indent="2"/>
      <protection/>
    </xf>
    <xf numFmtId="199" fontId="0" fillId="34" borderId="38" xfId="0" applyNumberFormat="1" applyFill="1" applyBorder="1" applyAlignment="1" applyProtection="1">
      <alignment/>
      <protection locked="0"/>
    </xf>
    <xf numFmtId="0" fontId="8" fillId="0" borderId="36" xfId="0" applyFont="1" applyBorder="1" applyAlignment="1" applyProtection="1">
      <alignment horizontal="center"/>
      <protection/>
    </xf>
    <xf numFmtId="0" fontId="5" fillId="0" borderId="37" xfId="0" applyFont="1" applyBorder="1" applyAlignment="1" applyProtection="1">
      <alignment horizontal="center"/>
      <protection/>
    </xf>
    <xf numFmtId="3" fontId="5" fillId="0" borderId="39" xfId="0" applyNumberFormat="1" applyFont="1" applyFill="1" applyBorder="1" applyAlignment="1" applyProtection="1">
      <alignment horizontal="right"/>
      <protection/>
    </xf>
    <xf numFmtId="208" fontId="5" fillId="0" borderId="0" xfId="0" applyNumberFormat="1" applyFont="1" applyFill="1" applyAlignment="1" applyProtection="1">
      <alignment horizontal="right"/>
      <protection/>
    </xf>
    <xf numFmtId="3" fontId="13" fillId="0"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0" fontId="5" fillId="34" borderId="10" xfId="0" applyFont="1" applyFill="1" applyBorder="1" applyAlignment="1" applyProtection="1" quotePrefix="1">
      <alignment horizontal="right"/>
      <protection locked="0"/>
    </xf>
    <xf numFmtId="4" fontId="5" fillId="34" borderId="10" xfId="0" applyNumberFormat="1" applyFont="1" applyFill="1" applyBorder="1" applyAlignment="1" applyProtection="1">
      <alignment/>
      <protection locked="0"/>
    </xf>
    <xf numFmtId="4" fontId="5" fillId="34" borderId="20" xfId="0" applyNumberFormat="1" applyFont="1" applyFill="1" applyBorder="1" applyAlignment="1" applyProtection="1">
      <alignment/>
      <protection locked="0"/>
    </xf>
    <xf numFmtId="0" fontId="5" fillId="35" borderId="10" xfId="0" applyFont="1" applyFill="1" applyBorder="1" applyAlignment="1" applyProtection="1" quotePrefix="1">
      <alignment horizontal="center"/>
      <protection locked="0"/>
    </xf>
    <xf numFmtId="0" fontId="7" fillId="0" borderId="0" xfId="0" applyFont="1" applyBorder="1" applyAlignment="1" applyProtection="1">
      <alignment horizontal="center" wrapText="1"/>
      <protection/>
    </xf>
    <xf numFmtId="0" fontId="7" fillId="0" borderId="0" xfId="0" applyFont="1" applyBorder="1" applyAlignment="1" applyProtection="1">
      <alignment horizontal="center"/>
      <protection/>
    </xf>
    <xf numFmtId="0" fontId="8" fillId="0" borderId="0" xfId="0" applyFont="1" applyBorder="1" applyAlignment="1" applyProtection="1">
      <alignment horizontal="centerContinuous"/>
      <protection/>
    </xf>
    <xf numFmtId="4" fontId="5" fillId="0" borderId="0" xfId="0" applyNumberFormat="1" applyFont="1" applyFill="1" applyBorder="1" applyAlignment="1" applyProtection="1">
      <alignment/>
      <protection/>
    </xf>
    <xf numFmtId="4" fontId="5" fillId="0" borderId="0" xfId="0" applyNumberFormat="1" applyFont="1" applyBorder="1" applyAlignment="1" applyProtection="1">
      <alignment/>
      <protection/>
    </xf>
    <xf numFmtId="0" fontId="8" fillId="0" borderId="0" xfId="0" applyFont="1" applyBorder="1" applyAlignment="1" applyProtection="1">
      <alignment horizontal="center"/>
      <protection/>
    </xf>
    <xf numFmtId="4" fontId="29" fillId="0" borderId="0" xfId="0" applyNumberFormat="1" applyFont="1" applyBorder="1" applyAlignment="1" applyProtection="1">
      <alignment/>
      <protection/>
    </xf>
    <xf numFmtId="173" fontId="5" fillId="0" borderId="11" xfId="0" applyNumberFormat="1" applyFont="1" applyFill="1" applyBorder="1" applyAlignment="1" applyProtection="1">
      <alignment horizontal="right"/>
      <protection/>
    </xf>
    <xf numFmtId="173" fontId="5" fillId="0" borderId="0" xfId="0" applyNumberFormat="1" applyFont="1" applyFill="1" applyBorder="1" applyAlignment="1" applyProtection="1">
      <alignment horizontal="right"/>
      <protection/>
    </xf>
    <xf numFmtId="173" fontId="5" fillId="0" borderId="0" xfId="0" applyNumberFormat="1" applyFont="1" applyFill="1" applyAlignment="1" applyProtection="1">
      <alignment horizontal="right"/>
      <protection/>
    </xf>
    <xf numFmtId="0" fontId="34" fillId="0" borderId="0" xfId="0" applyFont="1" applyBorder="1" applyAlignment="1" applyProtection="1">
      <alignment horizontal="left"/>
      <protection/>
    </xf>
    <xf numFmtId="0" fontId="5" fillId="0" borderId="11" xfId="0" applyFont="1" applyBorder="1" applyAlignment="1" applyProtection="1" quotePrefix="1">
      <alignment horizontal="center"/>
      <protection/>
    </xf>
    <xf numFmtId="0" fontId="5" fillId="0" borderId="11" xfId="0" applyNumberFormat="1" applyFont="1" applyBorder="1" applyAlignment="1" applyProtection="1">
      <alignment/>
      <protection/>
    </xf>
    <xf numFmtId="3" fontId="0" fillId="0" borderId="0" xfId="0" applyNumberFormat="1" applyFill="1" applyBorder="1" applyAlignment="1">
      <alignment/>
    </xf>
    <xf numFmtId="0" fontId="8" fillId="0" borderId="11" xfId="0" applyFont="1" applyFill="1" applyBorder="1" applyAlignment="1" applyProtection="1" quotePrefix="1">
      <alignment horizontal="center"/>
      <protection/>
    </xf>
    <xf numFmtId="0" fontId="8" fillId="0" borderId="11" xfId="0" applyFont="1" applyFill="1" applyBorder="1" applyAlignment="1" applyProtection="1">
      <alignment horizontal="center"/>
      <protection/>
    </xf>
    <xf numFmtId="3" fontId="0" fillId="0" borderId="11" xfId="0" applyNumberFormat="1" applyFill="1" applyBorder="1" applyAlignment="1">
      <alignment/>
    </xf>
    <xf numFmtId="0" fontId="5" fillId="0" borderId="11" xfId="0" applyNumberFormat="1" applyFont="1" applyFill="1" applyBorder="1" applyAlignment="1" applyProtection="1">
      <alignment/>
      <protection/>
    </xf>
    <xf numFmtId="0" fontId="8" fillId="0" borderId="11" xfId="0" applyFont="1" applyBorder="1" applyAlignment="1" applyProtection="1" quotePrefix="1">
      <alignment horizontal="left"/>
      <protection/>
    </xf>
    <xf numFmtId="0" fontId="5" fillId="35" borderId="0" xfId="0" applyFont="1" applyFill="1" applyBorder="1" applyAlignment="1" applyProtection="1">
      <alignment/>
      <protection locked="0"/>
    </xf>
    <xf numFmtId="3" fontId="8" fillId="34" borderId="20" xfId="0" applyNumberFormat="1" applyFont="1" applyFill="1" applyBorder="1" applyAlignment="1" applyProtection="1">
      <alignment/>
      <protection locked="0"/>
    </xf>
    <xf numFmtId="3" fontId="5" fillId="0" borderId="0" xfId="0" applyNumberFormat="1" applyFont="1" applyFill="1" applyBorder="1" applyAlignment="1" applyProtection="1">
      <alignment/>
      <protection locked="0"/>
    </xf>
    <xf numFmtId="0" fontId="5" fillId="0" borderId="22" xfId="0" applyFont="1" applyFill="1" applyBorder="1" applyAlignment="1" applyProtection="1">
      <alignment/>
      <protection/>
    </xf>
    <xf numFmtId="202" fontId="5" fillId="0" borderId="0" xfId="0" applyNumberFormat="1" applyFont="1" applyFill="1" applyBorder="1" applyAlignment="1" applyProtection="1">
      <alignment horizontal="left"/>
      <protection/>
    </xf>
    <xf numFmtId="3" fontId="5" fillId="0" borderId="0" xfId="0" applyNumberFormat="1" applyFont="1" applyFill="1" applyBorder="1" applyAlignment="1" applyProtection="1">
      <alignment horizontal="right"/>
      <protection locked="0"/>
    </xf>
    <xf numFmtId="3" fontId="0" fillId="0" borderId="0" xfId="0" applyNumberFormat="1" applyFill="1" applyBorder="1" applyAlignment="1" applyProtection="1">
      <alignment/>
      <protection/>
    </xf>
    <xf numFmtId="0" fontId="4" fillId="0" borderId="0" xfId="0" applyFont="1" applyFill="1" applyBorder="1" applyAlignment="1" applyProtection="1">
      <alignment horizontal="right"/>
      <protection/>
    </xf>
    <xf numFmtId="0" fontId="31" fillId="0" borderId="0" xfId="0" applyFont="1" applyFill="1" applyBorder="1" applyAlignment="1" applyProtection="1">
      <alignment/>
      <protection locked="0"/>
    </xf>
    <xf numFmtId="0" fontId="0" fillId="0" borderId="0" xfId="0" applyFill="1" applyAlignment="1" applyProtection="1">
      <alignment horizontal="center"/>
      <protection locked="0"/>
    </xf>
    <xf numFmtId="0" fontId="1" fillId="0" borderId="0" xfId="0" applyFont="1" applyFill="1" applyAlignment="1">
      <alignment horizontal="right"/>
    </xf>
    <xf numFmtId="0" fontId="17" fillId="0" borderId="0" xfId="0" applyFont="1" applyFill="1" applyBorder="1" applyAlignment="1">
      <alignment horizontal="centerContinuous"/>
    </xf>
    <xf numFmtId="0" fontId="11" fillId="0" borderId="0" xfId="0" applyFont="1" applyFill="1" applyBorder="1" applyAlignment="1" applyProtection="1">
      <alignment horizontal="right"/>
      <protection/>
    </xf>
    <xf numFmtId="37" fontId="5" fillId="0" borderId="0" xfId="0" applyNumberFormat="1" applyFont="1" applyFill="1" applyBorder="1" applyAlignment="1" applyProtection="1">
      <alignment horizontal="right"/>
      <protection/>
    </xf>
    <xf numFmtId="0" fontId="5" fillId="0" borderId="0" xfId="0" applyFont="1" applyFill="1" applyBorder="1" applyAlignment="1" applyProtection="1">
      <alignment horizontal="centerContinuous"/>
      <protection/>
    </xf>
    <xf numFmtId="0" fontId="7" fillId="0" borderId="0" xfId="0" applyFont="1" applyFill="1" applyBorder="1" applyAlignment="1" applyProtection="1">
      <alignment horizontal="center"/>
      <protection/>
    </xf>
    <xf numFmtId="4" fontId="5" fillId="0" borderId="0" xfId="0" applyNumberFormat="1" applyFont="1" applyFill="1" applyBorder="1" applyAlignment="1" applyProtection="1">
      <alignment horizontal="center"/>
      <protection locked="0"/>
    </xf>
    <xf numFmtId="4" fontId="29" fillId="0" borderId="0" xfId="0" applyNumberFormat="1" applyFont="1" applyFill="1" applyBorder="1" applyAlignment="1" applyProtection="1">
      <alignment/>
      <protection/>
    </xf>
    <xf numFmtId="3" fontId="5" fillId="0" borderId="40" xfId="0" applyNumberFormat="1" applyFont="1" applyBorder="1" applyAlignment="1" applyProtection="1">
      <alignment/>
      <protection/>
    </xf>
    <xf numFmtId="3" fontId="5" fillId="0" borderId="0" xfId="0" applyNumberFormat="1" applyFont="1" applyBorder="1" applyAlignment="1" applyProtection="1">
      <alignment horizontal="right"/>
      <protection/>
    </xf>
    <xf numFmtId="0" fontId="35" fillId="0" borderId="0" xfId="0" applyFont="1" applyBorder="1" applyAlignment="1" applyProtection="1">
      <alignment horizontal="left"/>
      <protection/>
    </xf>
    <xf numFmtId="0" fontId="5" fillId="34" borderId="41" xfId="0" applyFont="1" applyFill="1" applyBorder="1" applyAlignment="1" applyProtection="1">
      <alignment/>
      <protection locked="0"/>
    </xf>
    <xf numFmtId="37" fontId="8" fillId="34" borderId="10" xfId="0" applyNumberFormat="1" applyFont="1" applyFill="1" applyBorder="1" applyAlignment="1" applyProtection="1">
      <alignment horizontal="left"/>
      <protection locked="0"/>
    </xf>
    <xf numFmtId="3" fontId="0" fillId="34" borderId="10" xfId="0" applyNumberFormat="1" applyFill="1" applyBorder="1" applyAlignment="1" applyProtection="1">
      <alignment/>
      <protection locked="0"/>
    </xf>
    <xf numFmtId="197" fontId="5" fillId="0" borderId="0" xfId="0" applyNumberFormat="1" applyFont="1" applyFill="1" applyBorder="1" applyAlignment="1" applyProtection="1">
      <alignment horizontal="left"/>
      <protection/>
    </xf>
    <xf numFmtId="3" fontId="5" fillId="34" borderId="0" xfId="0" applyNumberFormat="1" applyFont="1" applyFill="1" applyBorder="1" applyAlignment="1" applyProtection="1">
      <alignment/>
      <protection locked="0"/>
    </xf>
    <xf numFmtId="0" fontId="8" fillId="0" borderId="0" xfId="0" applyFont="1" applyFill="1" applyBorder="1" applyAlignment="1" applyProtection="1">
      <alignment horizontal="center"/>
      <protection/>
    </xf>
    <xf numFmtId="0" fontId="28" fillId="0" borderId="0" xfId="0" applyFont="1" applyBorder="1" applyAlignment="1" applyProtection="1">
      <alignment horizontal="left"/>
      <protection/>
    </xf>
    <xf numFmtId="0" fontId="28" fillId="34" borderId="10" xfId="0" applyFont="1" applyFill="1" applyBorder="1" applyAlignment="1" applyProtection="1">
      <alignment horizontal="left"/>
      <protection locked="0"/>
    </xf>
    <xf numFmtId="0" fontId="7" fillId="34" borderId="10" xfId="0" applyFont="1" applyFill="1" applyBorder="1" applyAlignment="1" applyProtection="1" quotePrefix="1">
      <alignment horizontal="center"/>
      <protection locked="0"/>
    </xf>
    <xf numFmtId="0" fontId="7" fillId="34" borderId="10" xfId="0" applyFont="1" applyFill="1" applyBorder="1" applyAlignment="1" applyProtection="1">
      <alignment horizontal="center"/>
      <protection locked="0"/>
    </xf>
    <xf numFmtId="0" fontId="31" fillId="34" borderId="10" xfId="0" applyFont="1" applyFill="1" applyBorder="1" applyAlignment="1" applyProtection="1">
      <alignment/>
      <protection locked="0"/>
    </xf>
    <xf numFmtId="202" fontId="31" fillId="34" borderId="10" xfId="0" applyNumberFormat="1" applyFont="1" applyFill="1" applyBorder="1" applyAlignment="1" applyProtection="1">
      <alignment/>
      <protection locked="0"/>
    </xf>
    <xf numFmtId="0" fontId="0" fillId="34" borderId="10" xfId="0" applyFill="1" applyBorder="1" applyAlignment="1" applyProtection="1">
      <alignment horizontal="center"/>
      <protection locked="0"/>
    </xf>
    <xf numFmtId="0" fontId="5" fillId="35" borderId="10" xfId="0" applyFont="1" applyFill="1" applyBorder="1" applyAlignment="1" applyProtection="1">
      <alignment horizontal="left"/>
      <protection locked="0"/>
    </xf>
    <xf numFmtId="0" fontId="0" fillId="0" borderId="0" xfId="0" applyAlignment="1">
      <alignment horizontal="left"/>
    </xf>
    <xf numFmtId="3" fontId="0" fillId="34" borderId="20" xfId="0" applyNumberFormat="1" applyFill="1" applyBorder="1" applyAlignment="1" applyProtection="1">
      <alignment/>
      <protection locked="0"/>
    </xf>
    <xf numFmtId="4" fontId="4" fillId="34" borderId="20" xfId="0" applyNumberFormat="1" applyFont="1" applyFill="1" applyBorder="1" applyAlignment="1" applyProtection="1">
      <alignment/>
      <protection locked="0"/>
    </xf>
    <xf numFmtId="0" fontId="5" fillId="0" borderId="0" xfId="0" applyFont="1" applyFill="1" applyBorder="1" applyAlignment="1" applyProtection="1" quotePrefix="1">
      <alignment horizontal="left"/>
      <protection locked="0"/>
    </xf>
    <xf numFmtId="202" fontId="5" fillId="0" borderId="0" xfId="0" applyNumberFormat="1" applyFont="1" applyFill="1" applyBorder="1" applyAlignment="1" applyProtection="1">
      <alignment horizontal="right"/>
      <protection/>
    </xf>
    <xf numFmtId="0" fontId="5" fillId="0" borderId="0" xfId="0" applyFont="1" applyFill="1" applyBorder="1" applyAlignment="1" applyProtection="1">
      <alignment horizontal="right"/>
      <protection/>
    </xf>
    <xf numFmtId="199" fontId="0" fillId="0" borderId="0" xfId="0" applyNumberFormat="1" applyFill="1" applyBorder="1" applyAlignment="1" applyProtection="1">
      <alignment/>
      <protection locked="0"/>
    </xf>
    <xf numFmtId="0" fontId="8" fillId="0" borderId="0" xfId="0" applyFont="1" applyFill="1" applyBorder="1" applyAlignment="1" applyProtection="1">
      <alignment horizontal="right"/>
      <protection/>
    </xf>
    <xf numFmtId="0" fontId="5" fillId="35" borderId="0" xfId="0" applyFont="1" applyFill="1" applyBorder="1" applyAlignment="1" applyProtection="1">
      <alignment/>
      <protection/>
    </xf>
    <xf numFmtId="0" fontId="5" fillId="35" borderId="0" xfId="0" applyFont="1" applyFill="1" applyBorder="1" applyAlignment="1" applyProtection="1">
      <alignment horizontal="left"/>
      <protection/>
    </xf>
    <xf numFmtId="3" fontId="13" fillId="0" borderId="0" xfId="0" applyNumberFormat="1" applyFont="1" applyFill="1" applyBorder="1" applyAlignment="1" applyProtection="1">
      <alignment/>
      <protection/>
    </xf>
    <xf numFmtId="201" fontId="5" fillId="0" borderId="0" xfId="0" applyNumberFormat="1" applyFont="1" applyFill="1" applyBorder="1" applyAlignment="1" applyProtection="1">
      <alignment/>
      <protection/>
    </xf>
    <xf numFmtId="0" fontId="5" fillId="34" borderId="20" xfId="0" applyFont="1" applyFill="1" applyBorder="1" applyAlignment="1" applyProtection="1">
      <alignment/>
      <protection locked="0"/>
    </xf>
    <xf numFmtId="8" fontId="8" fillId="0" borderId="0" xfId="0" applyNumberFormat="1" applyFont="1" applyBorder="1" applyAlignment="1" applyProtection="1">
      <alignment horizontal="left"/>
      <protection locked="0"/>
    </xf>
    <xf numFmtId="0" fontId="5" fillId="35" borderId="0" xfId="0" applyFont="1" applyFill="1" applyBorder="1" applyAlignment="1" applyProtection="1">
      <alignment horizontal="left"/>
      <protection/>
    </xf>
    <xf numFmtId="0" fontId="8" fillId="0" borderId="0" xfId="0" applyFont="1" applyBorder="1" applyAlignment="1" applyProtection="1">
      <alignment horizontal="left"/>
      <protection locked="0"/>
    </xf>
    <xf numFmtId="0" fontId="8" fillId="0" borderId="0" xfId="0" applyFont="1" applyFill="1" applyBorder="1" applyAlignment="1" applyProtection="1">
      <alignment horizontal="right"/>
      <protection locked="0"/>
    </xf>
    <xf numFmtId="0" fontId="5" fillId="0" borderId="17" xfId="0" applyFont="1" applyBorder="1" applyAlignment="1" applyProtection="1">
      <alignment horizontal="center" wrapText="1"/>
      <protection/>
    </xf>
    <xf numFmtId="3" fontId="5" fillId="0" borderId="0" xfId="0" applyNumberFormat="1" applyFont="1" applyFill="1" applyBorder="1" applyAlignment="1" applyProtection="1" quotePrefix="1">
      <alignment horizontal="right"/>
      <protection/>
    </xf>
    <xf numFmtId="0" fontId="0" fillId="0" borderId="11" xfId="0" applyBorder="1" applyAlignment="1">
      <alignment/>
    </xf>
    <xf numFmtId="0" fontId="0" fillId="0" borderId="0" xfId="0" applyFont="1" applyAlignment="1">
      <alignment horizontal="right"/>
    </xf>
    <xf numFmtId="174" fontId="5" fillId="0" borderId="10" xfId="0" applyNumberFormat="1" applyFont="1" applyFill="1" applyBorder="1" applyAlignment="1" applyProtection="1">
      <alignment horizontal="left"/>
      <protection/>
    </xf>
    <xf numFmtId="0" fontId="0" fillId="0" borderId="0" xfId="0" applyFont="1" applyAlignment="1">
      <alignment/>
    </xf>
    <xf numFmtId="37" fontId="5" fillId="0" borderId="10" xfId="0" applyNumberFormat="1" applyFont="1" applyFill="1" applyBorder="1" applyAlignment="1" applyProtection="1" quotePrefix="1">
      <alignment horizontal="left"/>
      <protection/>
    </xf>
    <xf numFmtId="0" fontId="12" fillId="0" borderId="0" xfId="0" applyFont="1" applyFill="1" applyBorder="1" applyAlignment="1" applyProtection="1">
      <alignment horizontal="left"/>
      <protection locked="0"/>
    </xf>
    <xf numFmtId="15" fontId="5" fillId="0" borderId="10" xfId="0" applyNumberFormat="1" applyFont="1" applyFill="1" applyBorder="1" applyAlignment="1" applyProtection="1" quotePrefix="1">
      <alignment/>
      <protection/>
    </xf>
    <xf numFmtId="195" fontId="5" fillId="0" borderId="10" xfId="0" applyNumberFormat="1" applyFont="1" applyFill="1" applyBorder="1" applyAlignment="1" applyProtection="1">
      <alignment horizontal="left"/>
      <protection/>
    </xf>
    <xf numFmtId="199" fontId="5" fillId="0" borderId="10" xfId="0" applyNumberFormat="1" applyFont="1" applyFill="1" applyBorder="1" applyAlignment="1" applyProtection="1">
      <alignment/>
      <protection/>
    </xf>
    <xf numFmtId="0" fontId="5" fillId="0" borderId="10" xfId="0" applyFont="1" applyFill="1" applyBorder="1" applyAlignment="1" applyProtection="1">
      <alignment horizontal="right"/>
      <protection/>
    </xf>
    <xf numFmtId="0" fontId="5" fillId="0" borderId="10" xfId="0" applyFont="1" applyFill="1" applyBorder="1" applyAlignment="1" applyProtection="1">
      <alignment/>
      <protection/>
    </xf>
    <xf numFmtId="37" fontId="5" fillId="0" borderId="10" xfId="0" applyNumberFormat="1" applyFont="1" applyFill="1" applyBorder="1" applyAlignment="1" applyProtection="1">
      <alignment horizontal="left"/>
      <protection/>
    </xf>
    <xf numFmtId="1" fontId="5" fillId="0" borderId="10" xfId="0" applyNumberFormat="1" applyFont="1" applyFill="1" applyBorder="1" applyAlignment="1" applyProtection="1" quotePrefix="1">
      <alignment horizontal="center"/>
      <protection/>
    </xf>
    <xf numFmtId="0" fontId="12" fillId="0" borderId="0" xfId="0" applyFont="1" applyFill="1" applyAlignment="1" applyProtection="1">
      <alignment horizontal="left"/>
      <protection/>
    </xf>
    <xf numFmtId="170" fontId="14" fillId="0" borderId="0" xfId="0" applyNumberFormat="1" applyFont="1" applyFill="1" applyAlignment="1" applyProtection="1">
      <alignment horizontal="left"/>
      <protection/>
    </xf>
    <xf numFmtId="3" fontId="5" fillId="0" borderId="10" xfId="0" applyNumberFormat="1" applyFont="1" applyFill="1" applyBorder="1" applyAlignment="1" applyProtection="1">
      <alignment/>
      <protection/>
    </xf>
    <xf numFmtId="3" fontId="5" fillId="0" borderId="10" xfId="0" applyNumberFormat="1" applyFont="1" applyFill="1" applyBorder="1" applyAlignment="1" applyProtection="1">
      <alignment horizontal="right"/>
      <protection/>
    </xf>
    <xf numFmtId="3" fontId="5" fillId="0" borderId="10" xfId="0" applyNumberFormat="1" applyFont="1" applyBorder="1" applyAlignment="1">
      <alignment horizontal="right"/>
    </xf>
    <xf numFmtId="0" fontId="5" fillId="0" borderId="10" xfId="0" applyFont="1" applyFill="1" applyBorder="1" applyAlignment="1" applyProtection="1">
      <alignment horizontal="left"/>
      <protection locked="0"/>
    </xf>
    <xf numFmtId="173" fontId="5" fillId="0" borderId="10" xfId="0" applyNumberFormat="1" applyFont="1" applyFill="1" applyBorder="1" applyAlignment="1" applyProtection="1">
      <alignment/>
      <protection locked="0"/>
    </xf>
    <xf numFmtId="174" fontId="5" fillId="0" borderId="10" xfId="0" applyNumberFormat="1" applyFont="1" applyFill="1" applyBorder="1" applyAlignment="1" applyProtection="1">
      <alignment horizontal="right"/>
      <protection/>
    </xf>
    <xf numFmtId="3" fontId="5" fillId="0" borderId="0" xfId="0" applyNumberFormat="1" applyFont="1" applyFill="1" applyAlignment="1" applyProtection="1">
      <alignment/>
      <protection locked="0"/>
    </xf>
    <xf numFmtId="170" fontId="5" fillId="0" borderId="0" xfId="0" applyNumberFormat="1" applyFont="1" applyFill="1" applyBorder="1" applyAlignment="1" applyProtection="1">
      <alignment/>
      <protection locked="0"/>
    </xf>
    <xf numFmtId="170" fontId="5" fillId="0" borderId="0" xfId="0" applyNumberFormat="1" applyFont="1" applyFill="1" applyBorder="1" applyAlignment="1" applyProtection="1">
      <alignment horizontal="center"/>
      <protection locked="0"/>
    </xf>
    <xf numFmtId="170" fontId="5" fillId="0" borderId="0" xfId="0" applyNumberFormat="1" applyFont="1" applyFill="1" applyBorder="1" applyAlignment="1" applyProtection="1">
      <alignment horizontal="right"/>
      <protection locked="0"/>
    </xf>
    <xf numFmtId="173" fontId="12" fillId="0" borderId="0" xfId="0" applyNumberFormat="1" applyFont="1" applyFill="1" applyAlignment="1" applyProtection="1">
      <alignment horizontal="left"/>
      <protection locked="0"/>
    </xf>
    <xf numFmtId="170" fontId="12" fillId="0" borderId="0" xfId="0" applyNumberFormat="1" applyFont="1" applyFill="1" applyAlignment="1" applyProtection="1">
      <alignment horizontal="left"/>
      <protection locked="0"/>
    </xf>
    <xf numFmtId="0" fontId="12" fillId="0" borderId="0" xfId="0" applyFont="1" applyFill="1" applyAlignment="1" applyProtection="1">
      <alignment horizontal="left"/>
      <protection locked="0"/>
    </xf>
    <xf numFmtId="170" fontId="12" fillId="0" borderId="0" xfId="0" applyNumberFormat="1" applyFont="1" applyFill="1" applyAlignment="1" applyProtection="1">
      <alignment horizontal="left"/>
      <protection locked="0"/>
    </xf>
    <xf numFmtId="0" fontId="5" fillId="0" borderId="10" xfId="0" applyFont="1" applyFill="1" applyBorder="1" applyAlignment="1" applyProtection="1" quotePrefix="1">
      <alignment horizontal="left"/>
      <protection/>
    </xf>
    <xf numFmtId="3" fontId="5" fillId="0" borderId="11" xfId="0" applyNumberFormat="1" applyFont="1" applyFill="1" applyBorder="1" applyAlignment="1" applyProtection="1">
      <alignment/>
      <protection/>
    </xf>
    <xf numFmtId="170" fontId="12" fillId="0" borderId="0" xfId="0" applyNumberFormat="1" applyFont="1" applyFill="1" applyAlignment="1" applyProtection="1">
      <alignment/>
      <protection/>
    </xf>
    <xf numFmtId="170" fontId="12" fillId="0" borderId="0" xfId="0" applyNumberFormat="1" applyFont="1" applyFill="1" applyAlignment="1" applyProtection="1">
      <alignment horizontal="center"/>
      <protection/>
    </xf>
    <xf numFmtId="0" fontId="12" fillId="0" borderId="0" xfId="0" applyFont="1" applyFill="1" applyAlignment="1" applyProtection="1">
      <alignment horizontal="center"/>
      <protection/>
    </xf>
    <xf numFmtId="3" fontId="12" fillId="0" borderId="0" xfId="0" applyNumberFormat="1" applyFont="1" applyFill="1" applyBorder="1" applyAlignment="1" applyProtection="1">
      <alignment horizontal="left"/>
      <protection locked="0"/>
    </xf>
    <xf numFmtId="179" fontId="12" fillId="0" borderId="0" xfId="0" applyNumberFormat="1" applyFont="1" applyFill="1" applyAlignment="1" applyProtection="1">
      <alignment horizontal="left"/>
      <protection locked="0"/>
    </xf>
    <xf numFmtId="179" fontId="12" fillId="0" borderId="0" xfId="0" applyNumberFormat="1" applyFont="1" applyFill="1" applyAlignment="1" applyProtection="1">
      <alignment/>
      <protection/>
    </xf>
    <xf numFmtId="179" fontId="12" fillId="0" borderId="0" xfId="0" applyNumberFormat="1" applyFont="1" applyFill="1" applyAlignment="1" applyProtection="1">
      <alignment horizontal="center"/>
      <protection/>
    </xf>
    <xf numFmtId="202" fontId="5"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locked="0"/>
    </xf>
    <xf numFmtId="0" fontId="5" fillId="0" borderId="10" xfId="0" applyFont="1" applyFill="1" applyBorder="1" applyAlignment="1" applyProtection="1">
      <alignment horizontal="center"/>
      <protection locked="0"/>
    </xf>
    <xf numFmtId="3" fontId="5" fillId="0" borderId="10" xfId="0" applyNumberFormat="1" applyFont="1" applyFill="1" applyBorder="1" applyAlignment="1" applyProtection="1">
      <alignment horizontal="right"/>
      <protection locked="0"/>
    </xf>
    <xf numFmtId="0" fontId="12" fillId="0" borderId="0" xfId="0" applyFont="1" applyFill="1" applyAlignment="1" applyProtection="1">
      <alignment/>
      <protection locked="0"/>
    </xf>
    <xf numFmtId="189" fontId="5" fillId="0" borderId="0" xfId="0" applyNumberFormat="1" applyFont="1" applyFill="1" applyBorder="1" applyAlignment="1" applyProtection="1">
      <alignment horizontal="right"/>
      <protection/>
    </xf>
    <xf numFmtId="2" fontId="5" fillId="0" borderId="10" xfId="0" applyNumberFormat="1" applyFont="1" applyFill="1" applyBorder="1" applyAlignment="1" applyProtection="1" quotePrefix="1">
      <alignment horizontal="center"/>
      <protection/>
    </xf>
    <xf numFmtId="202" fontId="5" fillId="0" borderId="10" xfId="0" applyNumberFormat="1" applyFont="1" applyFill="1" applyBorder="1" applyAlignment="1" applyProtection="1">
      <alignment horizontal="center"/>
      <protection/>
    </xf>
    <xf numFmtId="177" fontId="12" fillId="0" borderId="0" xfId="0" applyNumberFormat="1" applyFont="1" applyFill="1" applyAlignment="1" applyProtection="1">
      <alignment horizontal="left"/>
      <protection locked="0"/>
    </xf>
    <xf numFmtId="173" fontId="12" fillId="0" borderId="0" xfId="0" applyNumberFormat="1" applyFont="1" applyFill="1" applyAlignment="1" applyProtection="1">
      <alignment horizontal="left"/>
      <protection/>
    </xf>
    <xf numFmtId="0" fontId="5" fillId="0" borderId="0" xfId="0" applyFont="1" applyFill="1" applyAlignment="1" applyProtection="1" quotePrefix="1">
      <alignment horizontal="left"/>
      <protection/>
    </xf>
    <xf numFmtId="0" fontId="5" fillId="0" borderId="0" xfId="0" applyNumberFormat="1" applyFont="1" applyFill="1" applyAlignment="1" applyProtection="1">
      <alignment horizontal="left"/>
      <protection/>
    </xf>
    <xf numFmtId="0" fontId="5" fillId="0" borderId="0" xfId="0" applyFont="1" applyFill="1" applyAlignment="1" applyProtection="1">
      <alignment/>
      <protection locked="0"/>
    </xf>
    <xf numFmtId="0" fontId="5" fillId="0" borderId="0" xfId="0" applyFont="1" applyFill="1" applyAlignment="1" applyProtection="1">
      <alignment horizontal="center"/>
      <protection locked="0"/>
    </xf>
    <xf numFmtId="0" fontId="5" fillId="0" borderId="0" xfId="0" applyFont="1" applyFill="1" applyAlignment="1" applyProtection="1">
      <alignment horizontal="left"/>
      <protection locked="0"/>
    </xf>
    <xf numFmtId="173" fontId="5" fillId="0" borderId="0" xfId="0" applyNumberFormat="1" applyFont="1" applyFill="1" applyAlignment="1" applyProtection="1">
      <alignment/>
      <protection locked="0"/>
    </xf>
    <xf numFmtId="173" fontId="5" fillId="0" borderId="0" xfId="0" applyNumberFormat="1" applyFont="1" applyFill="1" applyAlignment="1" applyProtection="1">
      <alignment horizontal="center"/>
      <protection locked="0"/>
    </xf>
    <xf numFmtId="3" fontId="5" fillId="0" borderId="0" xfId="0" applyNumberFormat="1" applyFont="1" applyFill="1" applyAlignment="1" applyProtection="1">
      <alignment/>
      <protection/>
    </xf>
    <xf numFmtId="174" fontId="5" fillId="0" borderId="0" xfId="0" applyNumberFormat="1" applyFont="1" applyFill="1" applyAlignment="1" applyProtection="1" quotePrefix="1">
      <alignment horizontal="right"/>
      <protection/>
    </xf>
    <xf numFmtId="0" fontId="0" fillId="0" borderId="39" xfId="0" applyFont="1" applyBorder="1" applyAlignment="1">
      <alignment/>
    </xf>
    <xf numFmtId="37" fontId="5" fillId="0" borderId="10" xfId="0" applyNumberFormat="1" applyFont="1" applyFill="1" applyBorder="1" applyAlignment="1" applyProtection="1">
      <alignment/>
      <protection/>
    </xf>
    <xf numFmtId="15" fontId="5" fillId="0" borderId="10" xfId="0" applyNumberFormat="1" applyFont="1" applyFill="1" applyBorder="1" applyAlignment="1" applyProtection="1">
      <alignment horizontal="centerContinuous"/>
      <protection/>
    </xf>
    <xf numFmtId="14" fontId="5" fillId="0" borderId="10" xfId="0" applyNumberFormat="1" applyFont="1" applyFill="1" applyBorder="1" applyAlignment="1" applyProtection="1">
      <alignment horizontal="center"/>
      <protection/>
    </xf>
    <xf numFmtId="0" fontId="0" fillId="0" borderId="0" xfId="0" applyFont="1" applyAlignment="1" applyProtection="1">
      <alignment/>
      <protection hidden="1"/>
    </xf>
    <xf numFmtId="0" fontId="5" fillId="0" borderId="0" xfId="0" applyFont="1" applyFill="1" applyAlignment="1" applyProtection="1">
      <alignment horizontal="left"/>
      <protection/>
    </xf>
    <xf numFmtId="173" fontId="5" fillId="0" borderId="0" xfId="0" applyNumberFormat="1" applyFont="1" applyFill="1" applyAlignment="1" applyProtection="1">
      <alignment horizontal="left"/>
      <protection/>
    </xf>
    <xf numFmtId="2" fontId="5" fillId="0" borderId="0" xfId="0" applyNumberFormat="1" applyFont="1" applyFill="1" applyBorder="1" applyAlignment="1" applyProtection="1">
      <alignment horizontal="right"/>
      <protection/>
    </xf>
    <xf numFmtId="199" fontId="5" fillId="0" borderId="10"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173" fontId="12" fillId="0" borderId="0" xfId="0" applyNumberFormat="1" applyFont="1" applyFill="1" applyAlignment="1" applyProtection="1">
      <alignment horizontal="left"/>
      <protection locked="0"/>
    </xf>
    <xf numFmtId="198" fontId="6" fillId="0" borderId="10" xfId="0" applyNumberFormat="1" applyFont="1" applyFill="1" applyBorder="1" applyAlignment="1" applyProtection="1">
      <alignment horizontal="right"/>
      <protection/>
    </xf>
    <xf numFmtId="190" fontId="5" fillId="0" borderId="10" xfId="0" applyNumberFormat="1" applyFont="1" applyFill="1" applyBorder="1" applyAlignment="1" applyProtection="1" quotePrefix="1">
      <alignment horizontal="left"/>
      <protection/>
    </xf>
    <xf numFmtId="2" fontId="5" fillId="0" borderId="10" xfId="0" applyNumberFormat="1" applyFont="1" applyFill="1" applyBorder="1" applyAlignment="1" applyProtection="1">
      <alignment horizontal="right"/>
      <protection/>
    </xf>
    <xf numFmtId="0" fontId="5" fillId="0" borderId="0" xfId="0" applyFont="1" applyFill="1" applyBorder="1" applyAlignment="1" applyProtection="1">
      <alignment horizontal="left"/>
      <protection hidden="1"/>
    </xf>
    <xf numFmtId="2" fontId="5" fillId="0" borderId="0" xfId="0" applyNumberFormat="1" applyFont="1" applyFill="1" applyBorder="1" applyAlignment="1" applyProtection="1">
      <alignment horizontal="right"/>
      <protection hidden="1"/>
    </xf>
    <xf numFmtId="199" fontId="5" fillId="0" borderId="10" xfId="0" applyNumberFormat="1" applyFont="1" applyFill="1" applyBorder="1" applyAlignment="1" applyProtection="1">
      <alignment/>
      <protection hidden="1"/>
    </xf>
    <xf numFmtId="0" fontId="5" fillId="0" borderId="10" xfId="0" applyFont="1" applyFill="1" applyBorder="1" applyAlignment="1" applyProtection="1">
      <alignment/>
      <protection hidden="1"/>
    </xf>
    <xf numFmtId="0" fontId="5" fillId="0" borderId="10" xfId="0" applyFont="1" applyFill="1" applyBorder="1" applyAlignment="1" applyProtection="1">
      <alignment horizontal="left"/>
      <protection hidden="1"/>
    </xf>
    <xf numFmtId="3" fontId="5" fillId="0" borderId="10" xfId="0" applyNumberFormat="1" applyFont="1" applyFill="1" applyBorder="1" applyAlignment="1" applyProtection="1">
      <alignment horizontal="right"/>
      <protection hidden="1"/>
    </xf>
    <xf numFmtId="199" fontId="0" fillId="0" borderId="20" xfId="0" applyNumberFormat="1" applyFont="1" applyBorder="1" applyAlignment="1">
      <alignment/>
    </xf>
    <xf numFmtId="175" fontId="12" fillId="0" borderId="0" xfId="0" applyNumberFormat="1" applyFont="1" applyFill="1" applyAlignment="1" applyProtection="1">
      <alignment horizontal="left"/>
      <protection locked="0"/>
    </xf>
    <xf numFmtId="10" fontId="12" fillId="0" borderId="0" xfId="0" applyNumberFormat="1" applyFont="1" applyFill="1" applyBorder="1" applyAlignment="1" applyProtection="1">
      <alignment horizontal="left"/>
      <protection locked="0"/>
    </xf>
    <xf numFmtId="170" fontId="12" fillId="0" borderId="0" xfId="0" applyNumberFormat="1" applyFont="1" applyFill="1" applyBorder="1" applyAlignment="1" applyProtection="1">
      <alignment horizontal="left"/>
      <protection locked="0"/>
    </xf>
    <xf numFmtId="175" fontId="12" fillId="0" borderId="0" xfId="0" applyNumberFormat="1" applyFont="1" applyFill="1" applyAlignment="1" applyProtection="1">
      <alignment horizontal="left"/>
      <protection locked="0"/>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horizontal="center"/>
      <protection/>
    </xf>
    <xf numFmtId="175" fontId="12" fillId="0" borderId="0" xfId="0" applyNumberFormat="1" applyFont="1" applyFill="1" applyBorder="1" applyAlignment="1" applyProtection="1">
      <alignment/>
      <protection/>
    </xf>
    <xf numFmtId="175" fontId="12" fillId="0" borderId="0" xfId="0" applyNumberFormat="1" applyFont="1" applyFill="1" applyBorder="1" applyAlignment="1" applyProtection="1">
      <alignment horizontal="center"/>
      <protection/>
    </xf>
    <xf numFmtId="175" fontId="12" fillId="0" borderId="0" xfId="0" applyNumberFormat="1" applyFont="1" applyFill="1" applyBorder="1" applyAlignment="1" applyProtection="1">
      <alignment horizontal="left"/>
      <protection/>
    </xf>
    <xf numFmtId="0" fontId="8" fillId="0" borderId="0" xfId="0" applyFont="1" applyFill="1" applyAlignment="1" applyProtection="1">
      <alignment horizontal="left"/>
      <protection locked="0"/>
    </xf>
    <xf numFmtId="0" fontId="0" fillId="38" borderId="0" xfId="0" applyFont="1" applyFill="1" applyAlignment="1" applyProtection="1">
      <alignment/>
      <protection hidden="1"/>
    </xf>
    <xf numFmtId="0" fontId="0" fillId="0" borderId="0" xfId="0" applyFont="1" applyFill="1" applyAlignment="1" applyProtection="1">
      <alignment/>
      <protection hidden="1"/>
    </xf>
    <xf numFmtId="49" fontId="12" fillId="0" borderId="0" xfId="0" applyNumberFormat="1" applyFont="1" applyFill="1" applyAlignment="1" applyProtection="1">
      <alignment horizontal="left"/>
      <protection/>
    </xf>
    <xf numFmtId="173" fontId="12" fillId="0" borderId="0" xfId="0" applyNumberFormat="1" applyFont="1" applyFill="1" applyAlignment="1" applyProtection="1">
      <alignment horizontal="center"/>
      <protection locked="0"/>
    </xf>
    <xf numFmtId="3" fontId="0" fillId="0" borderId="0" xfId="0" applyNumberFormat="1" applyFont="1" applyAlignment="1" applyProtection="1">
      <alignment/>
      <protection hidden="1"/>
    </xf>
    <xf numFmtId="0" fontId="12" fillId="0" borderId="0" xfId="0" applyFont="1" applyFill="1" applyBorder="1" applyAlignment="1" applyProtection="1">
      <alignment horizontal="left"/>
      <protection locked="0"/>
    </xf>
    <xf numFmtId="170" fontId="12" fillId="0" borderId="0" xfId="0" applyNumberFormat="1" applyFont="1" applyFill="1" applyBorder="1" applyAlignment="1" applyProtection="1">
      <alignment horizontal="left"/>
      <protection locked="0"/>
    </xf>
    <xf numFmtId="173" fontId="12" fillId="0" borderId="0" xfId="0" applyNumberFormat="1" applyFont="1" applyFill="1" applyBorder="1" applyAlignment="1" applyProtection="1">
      <alignment horizontal="left"/>
      <protection locked="0"/>
    </xf>
    <xf numFmtId="3" fontId="0" fillId="0" borderId="10" xfId="47" applyNumberFormat="1" applyFont="1" applyFill="1" applyBorder="1" applyAlignment="1" applyProtection="1">
      <alignment horizontal="right"/>
      <protection/>
    </xf>
    <xf numFmtId="0" fontId="12" fillId="0" borderId="0" xfId="0" applyFont="1" applyFill="1" applyAlignment="1" applyProtection="1">
      <alignment horizontal="center"/>
      <protection locked="0"/>
    </xf>
    <xf numFmtId="173" fontId="12" fillId="0" borderId="0" xfId="0" applyNumberFormat="1" applyFont="1" applyFill="1" applyAlignment="1" applyProtection="1">
      <alignment/>
      <protection locked="0"/>
    </xf>
    <xf numFmtId="0" fontId="0" fillId="38" borderId="0" xfId="0" applyFont="1" applyFill="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208" fontId="5" fillId="0" borderId="10" xfId="0" applyNumberFormat="1" applyFont="1" applyFill="1" applyBorder="1" applyAlignment="1" applyProtection="1">
      <alignment horizontal="right"/>
      <protection/>
    </xf>
    <xf numFmtId="173" fontId="12" fillId="0" borderId="0" xfId="0" applyNumberFormat="1" applyFont="1" applyFill="1" applyBorder="1" applyAlignment="1" applyProtection="1">
      <alignment horizontal="left"/>
      <protection/>
    </xf>
    <xf numFmtId="0" fontId="12" fillId="0" borderId="0" xfId="0" applyFont="1" applyFill="1" applyBorder="1" applyAlignment="1" applyProtection="1">
      <alignment/>
      <protection locked="0"/>
    </xf>
    <xf numFmtId="173" fontId="12" fillId="0" borderId="0" xfId="0" applyNumberFormat="1" applyFont="1" applyFill="1" applyAlignment="1" applyProtection="1">
      <alignment/>
      <protection/>
    </xf>
    <xf numFmtId="0" fontId="12" fillId="0" borderId="0" xfId="0" applyFont="1" applyFill="1" applyAlignment="1" applyProtection="1">
      <alignment/>
      <protection/>
    </xf>
    <xf numFmtId="2" fontId="5" fillId="0" borderId="0" xfId="0" applyNumberFormat="1" applyFont="1" applyFill="1" applyBorder="1" applyAlignment="1" applyProtection="1">
      <alignment horizontal="center"/>
      <protection/>
    </xf>
    <xf numFmtId="202" fontId="11" fillId="0" borderId="0" xfId="0" applyNumberFormat="1" applyFont="1" applyFill="1" applyBorder="1" applyAlignment="1" applyProtection="1">
      <alignment horizontal="right"/>
      <protection/>
    </xf>
    <xf numFmtId="0" fontId="14" fillId="0" borderId="0" xfId="0" applyFont="1" applyFill="1" applyAlignment="1" applyProtection="1">
      <alignment horizontal="left"/>
      <protection/>
    </xf>
    <xf numFmtId="0" fontId="0" fillId="0" borderId="0" xfId="0" applyFont="1" applyAlignment="1" applyProtection="1">
      <alignment horizontal="right"/>
      <protection hidden="1"/>
    </xf>
    <xf numFmtId="0" fontId="0" fillId="0" borderId="0" xfId="0" applyFont="1" applyAlignment="1" applyProtection="1">
      <alignment horizontal="center"/>
      <protection hidden="1"/>
    </xf>
    <xf numFmtId="174" fontId="5" fillId="0" borderId="10" xfId="0" applyNumberFormat="1" applyFont="1" applyFill="1" applyBorder="1" applyAlignment="1" applyProtection="1">
      <alignment horizontal="right"/>
      <protection/>
    </xf>
    <xf numFmtId="205" fontId="5" fillId="0" borderId="10" xfId="0" applyNumberFormat="1" applyFont="1" applyFill="1" applyBorder="1" applyAlignment="1" applyProtection="1" quotePrefix="1">
      <alignment horizontal="right"/>
      <protection/>
    </xf>
    <xf numFmtId="0" fontId="0" fillId="39" borderId="0" xfId="0" applyFont="1" applyFill="1" applyAlignment="1" applyProtection="1">
      <alignment/>
      <protection hidden="1"/>
    </xf>
    <xf numFmtId="3" fontId="5" fillId="0" borderId="10" xfId="0" applyNumberFormat="1" applyFont="1" applyFill="1" applyBorder="1" applyAlignment="1" applyProtection="1" quotePrefix="1">
      <alignment horizontal="right"/>
      <protection/>
    </xf>
    <xf numFmtId="174" fontId="5" fillId="0" borderId="0" xfId="0" applyNumberFormat="1" applyFont="1" applyFill="1" applyBorder="1" applyAlignment="1" applyProtection="1">
      <alignment/>
      <protection/>
    </xf>
    <xf numFmtId="205" fontId="5" fillId="0" borderId="11" xfId="0" applyNumberFormat="1" applyFont="1" applyFill="1" applyBorder="1" applyAlignment="1" applyProtection="1" quotePrefix="1">
      <alignment horizontal="right"/>
      <protection/>
    </xf>
    <xf numFmtId="174" fontId="5" fillId="0" borderId="0"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center"/>
      <protection/>
    </xf>
    <xf numFmtId="0" fontId="0" fillId="39" borderId="0" xfId="0" applyFont="1" applyFill="1" applyAlignment="1" applyProtection="1">
      <alignment/>
      <protection hidden="1"/>
    </xf>
    <xf numFmtId="0" fontId="0" fillId="0" borderId="0" xfId="0" applyFont="1" applyAlignment="1" applyProtection="1">
      <alignment horizontal="right"/>
      <protection hidden="1"/>
    </xf>
    <xf numFmtId="0" fontId="14" fillId="0" borderId="0" xfId="0" applyFont="1" applyFill="1" applyAlignment="1" applyProtection="1">
      <alignment horizontal="left"/>
      <protection locked="0"/>
    </xf>
    <xf numFmtId="10" fontId="12" fillId="0" borderId="0" xfId="0" applyNumberFormat="1" applyFont="1" applyFill="1" applyAlignment="1" applyProtection="1">
      <alignment horizontal="left"/>
      <protection locked="0"/>
    </xf>
    <xf numFmtId="14" fontId="5" fillId="0" borderId="11" xfId="0" applyNumberFormat="1" applyFont="1" applyBorder="1" applyAlignment="1" applyProtection="1">
      <alignment horizontal="center"/>
      <protection/>
    </xf>
    <xf numFmtId="170" fontId="5" fillId="0" borderId="0" xfId="0" applyNumberFormat="1" applyFont="1" applyFill="1" applyBorder="1" applyAlignment="1" applyProtection="1">
      <alignment horizontal="right"/>
      <protection/>
    </xf>
    <xf numFmtId="0" fontId="12" fillId="0" borderId="0" xfId="0" applyFont="1" applyBorder="1" applyAlignment="1" applyProtection="1">
      <alignment horizontal="left"/>
      <protection locked="0"/>
    </xf>
    <xf numFmtId="10" fontId="12" fillId="0" borderId="0" xfId="0" applyNumberFormat="1" applyFont="1" applyBorder="1" applyAlignment="1" applyProtection="1">
      <alignment/>
      <protection locked="0"/>
    </xf>
    <xf numFmtId="207" fontId="5" fillId="0" borderId="0" xfId="0" applyNumberFormat="1" applyFont="1" applyBorder="1" applyAlignment="1" applyProtection="1">
      <alignment/>
      <protection/>
    </xf>
    <xf numFmtId="0" fontId="12" fillId="0" borderId="0" xfId="0" applyFont="1" applyFill="1" applyBorder="1" applyAlignment="1" applyProtection="1">
      <alignment horizontal="right"/>
      <protection locked="0"/>
    </xf>
    <xf numFmtId="170" fontId="5" fillId="0" borderId="42" xfId="0" applyNumberFormat="1" applyFont="1" applyFill="1" applyBorder="1" applyAlignment="1" applyProtection="1">
      <alignment horizontal="right"/>
      <protection/>
    </xf>
    <xf numFmtId="204" fontId="5" fillId="0" borderId="0" xfId="0" applyNumberFormat="1" applyFont="1" applyFill="1" applyBorder="1" applyAlignment="1" applyProtection="1">
      <alignment/>
      <protection/>
    </xf>
    <xf numFmtId="201" fontId="5" fillId="0" borderId="0" xfId="0" applyNumberFormat="1" applyFont="1" applyFill="1" applyAlignment="1" applyProtection="1">
      <alignment/>
      <protection/>
    </xf>
    <xf numFmtId="0" fontId="5" fillId="0" borderId="0" xfId="0" applyFont="1" applyFill="1" applyBorder="1" applyAlignment="1" applyProtection="1">
      <alignment horizontal="left"/>
      <protection locked="0"/>
    </xf>
    <xf numFmtId="0" fontId="5" fillId="0" borderId="0" xfId="0" applyFont="1" applyFill="1" applyBorder="1" applyAlignment="1" applyProtection="1" quotePrefix="1">
      <alignment horizontal="left"/>
      <protection locked="0"/>
    </xf>
    <xf numFmtId="170" fontId="5" fillId="0" borderId="0" xfId="0" applyNumberFormat="1" applyFont="1" applyFill="1" applyBorder="1" applyAlignment="1" applyProtection="1">
      <alignment horizontal="left"/>
      <protection locked="0"/>
    </xf>
    <xf numFmtId="3" fontId="5" fillId="0" borderId="0" xfId="0" applyNumberFormat="1" applyFont="1" applyAlignment="1" applyProtection="1">
      <alignment horizontal="right"/>
      <protection/>
    </xf>
    <xf numFmtId="3" fontId="5" fillId="0" borderId="0" xfId="0" applyNumberFormat="1" applyFont="1" applyAlignment="1" applyProtection="1">
      <alignment/>
      <protection/>
    </xf>
    <xf numFmtId="0" fontId="5" fillId="0" borderId="0" xfId="0" applyNumberFormat="1" applyFont="1" applyBorder="1" applyAlignment="1" applyProtection="1">
      <alignment horizontal="right"/>
      <protection/>
    </xf>
    <xf numFmtId="3" fontId="5" fillId="0" borderId="0" xfId="0" applyNumberFormat="1" applyFont="1" applyBorder="1" applyAlignment="1" applyProtection="1">
      <alignment horizontal="right"/>
      <protection/>
    </xf>
    <xf numFmtId="8" fontId="5" fillId="0" borderId="0" xfId="0" applyNumberFormat="1" applyFont="1" applyBorder="1" applyAlignment="1" applyProtection="1">
      <alignment horizontal="left"/>
      <protection locked="0"/>
    </xf>
    <xf numFmtId="8" fontId="5" fillId="0" borderId="0" xfId="0" applyNumberFormat="1" applyFont="1" applyBorder="1" applyAlignment="1" applyProtection="1" quotePrefix="1">
      <alignment horizontal="left"/>
      <protection locked="0"/>
    </xf>
    <xf numFmtId="8" fontId="5" fillId="0" borderId="0" xfId="0" applyNumberFormat="1" applyFont="1" applyAlignment="1" applyProtection="1">
      <alignment horizontal="left"/>
      <protection locked="0"/>
    </xf>
    <xf numFmtId="0" fontId="5" fillId="0" borderId="0" xfId="0" applyFont="1" applyFill="1" applyBorder="1" applyAlignment="1" applyProtection="1">
      <alignment horizontal="right"/>
      <protection locked="0"/>
    </xf>
    <xf numFmtId="3" fontId="8" fillId="0" borderId="42" xfId="0" applyNumberFormat="1" applyFont="1" applyBorder="1" applyAlignment="1" applyProtection="1">
      <alignment horizontal="right"/>
      <protection/>
    </xf>
    <xf numFmtId="0" fontId="5" fillId="0" borderId="0" xfId="0" applyFont="1" applyBorder="1" applyAlignment="1" applyProtection="1">
      <alignment horizontal="left"/>
      <protection locked="0"/>
    </xf>
    <xf numFmtId="0" fontId="37" fillId="0" borderId="0" xfId="0" applyFont="1" applyFill="1" applyBorder="1" applyAlignment="1" applyProtection="1">
      <alignment horizontal="left"/>
      <protection locked="0"/>
    </xf>
    <xf numFmtId="0" fontId="12" fillId="0" borderId="11" xfId="0" applyFont="1" applyFill="1" applyBorder="1" applyAlignment="1" applyProtection="1">
      <alignment horizontal="left"/>
      <protection locked="0"/>
    </xf>
    <xf numFmtId="200" fontId="5" fillId="0" borderId="15" xfId="0" applyNumberFormat="1" applyFont="1" applyBorder="1" applyAlignment="1" applyProtection="1">
      <alignment horizontal="right"/>
      <protection/>
    </xf>
    <xf numFmtId="201" fontId="5" fillId="0" borderId="43" xfId="0" applyNumberFormat="1" applyFont="1" applyBorder="1" applyAlignment="1" applyProtection="1">
      <alignment horizontal="right"/>
      <protection/>
    </xf>
    <xf numFmtId="201" fontId="5" fillId="0" borderId="43" xfId="0" applyNumberFormat="1" applyFont="1" applyBorder="1" applyAlignment="1" applyProtection="1">
      <alignment/>
      <protection/>
    </xf>
    <xf numFmtId="0" fontId="5" fillId="0" borderId="16" xfId="0" applyFont="1" applyBorder="1" applyAlignment="1" applyProtection="1">
      <alignment/>
      <protection/>
    </xf>
    <xf numFmtId="200" fontId="5" fillId="0" borderId="17" xfId="0" applyNumberFormat="1" applyFont="1" applyBorder="1" applyAlignment="1" applyProtection="1">
      <alignment horizontal="right"/>
      <protection/>
    </xf>
    <xf numFmtId="0" fontId="5" fillId="0" borderId="18" xfId="0" applyFont="1" applyBorder="1" applyAlignment="1" applyProtection="1">
      <alignment/>
      <protection/>
    </xf>
    <xf numFmtId="201" fontId="5" fillId="0" borderId="44" xfId="0" applyNumberFormat="1" applyFont="1" applyBorder="1" applyAlignment="1" applyProtection="1">
      <alignment horizontal="right"/>
      <protection/>
    </xf>
    <xf numFmtId="201" fontId="5" fillId="0" borderId="44" xfId="0" applyNumberFormat="1" applyFont="1" applyBorder="1" applyAlignment="1" applyProtection="1">
      <alignment/>
      <protection/>
    </xf>
    <xf numFmtId="203" fontId="5" fillId="0" borderId="10" xfId="0" applyNumberFormat="1" applyFont="1" applyFill="1" applyBorder="1" applyAlignment="1" applyProtection="1">
      <alignment horizontal="right"/>
      <protection/>
    </xf>
    <xf numFmtId="3" fontId="0" fillId="0" borderId="0" xfId="0" applyNumberFormat="1" applyFont="1" applyAlignment="1">
      <alignment/>
    </xf>
    <xf numFmtId="3" fontId="5" fillId="0" borderId="0" xfId="0" applyNumberFormat="1" applyFont="1" applyFill="1" applyBorder="1" applyAlignment="1" applyProtection="1">
      <alignment horizontal="right"/>
      <protection/>
    </xf>
    <xf numFmtId="198" fontId="5" fillId="0" borderId="10" xfId="0" applyNumberFormat="1" applyFont="1" applyFill="1" applyBorder="1" applyAlignment="1" applyProtection="1">
      <alignment horizontal="left"/>
      <protection/>
    </xf>
    <xf numFmtId="3" fontId="5" fillId="0" borderId="10" xfId="47" applyNumberFormat="1" applyFont="1" applyFill="1" applyBorder="1" applyAlignment="1">
      <alignment/>
    </xf>
    <xf numFmtId="199" fontId="12" fillId="0" borderId="0" xfId="0" applyNumberFormat="1" applyFont="1" applyFill="1" applyAlignment="1" applyProtection="1">
      <alignment horizontal="left"/>
      <protection locked="0"/>
    </xf>
    <xf numFmtId="0" fontId="12" fillId="0" borderId="10" xfId="0" applyFont="1" applyFill="1" applyBorder="1" applyAlignment="1" applyProtection="1">
      <alignment horizontal="left"/>
      <protection/>
    </xf>
    <xf numFmtId="0" fontId="14" fillId="0" borderId="10" xfId="0" applyFont="1" applyFill="1" applyBorder="1" applyAlignment="1" applyProtection="1">
      <alignment horizontal="left"/>
      <protection/>
    </xf>
    <xf numFmtId="0" fontId="12" fillId="0" borderId="10" xfId="0" applyFont="1" applyFill="1" applyBorder="1" applyAlignment="1" applyProtection="1">
      <alignment horizontal="left"/>
      <protection/>
    </xf>
    <xf numFmtId="0" fontId="12" fillId="0" borderId="10" xfId="0" applyFont="1" applyFill="1" applyBorder="1" applyAlignment="1" applyProtection="1">
      <alignment/>
      <protection/>
    </xf>
    <xf numFmtId="173" fontId="12" fillId="0" borderId="10" xfId="0" applyNumberFormat="1" applyFont="1" applyFill="1" applyBorder="1" applyAlignment="1" applyProtection="1">
      <alignment horizontal="left"/>
      <protection/>
    </xf>
    <xf numFmtId="173" fontId="5" fillId="0" borderId="0" xfId="0" applyNumberFormat="1" applyFont="1" applyFill="1" applyBorder="1" applyAlignment="1" applyProtection="1">
      <alignment horizontal="left"/>
      <protection locked="0"/>
    </xf>
    <xf numFmtId="1" fontId="12" fillId="0" borderId="0" xfId="0" applyNumberFormat="1" applyFont="1" applyFill="1" applyAlignment="1" applyProtection="1">
      <alignment horizontal="left"/>
      <protection/>
    </xf>
    <xf numFmtId="0" fontId="0" fillId="0" borderId="0" xfId="0" applyFont="1" applyFill="1" applyBorder="1" applyAlignment="1" applyProtection="1">
      <alignment horizontal="right"/>
      <protection/>
    </xf>
    <xf numFmtId="170" fontId="14" fillId="0" borderId="0" xfId="0" applyNumberFormat="1" applyFont="1" applyFill="1" applyBorder="1" applyAlignment="1" applyProtection="1">
      <alignment horizontal="left"/>
      <protection locked="0"/>
    </xf>
    <xf numFmtId="3" fontId="5" fillId="0" borderId="0" xfId="0" applyNumberFormat="1" applyFont="1" applyFill="1" applyBorder="1" applyAlignment="1" applyProtection="1">
      <alignment horizontal="left"/>
      <protection locked="0"/>
    </xf>
    <xf numFmtId="170" fontId="12" fillId="0" borderId="0" xfId="0" applyNumberFormat="1" applyFont="1" applyFill="1" applyAlignment="1" applyProtection="1">
      <alignment horizontal="left"/>
      <protection/>
    </xf>
    <xf numFmtId="3" fontId="5" fillId="0" borderId="10" xfId="0" applyNumberFormat="1" applyFont="1" applyFill="1" applyBorder="1" applyAlignment="1" applyProtection="1">
      <alignment horizontal="left"/>
      <protection/>
    </xf>
    <xf numFmtId="175" fontId="12" fillId="0" borderId="0" xfId="0" applyNumberFormat="1" applyFont="1" applyFill="1" applyBorder="1" applyAlignment="1" applyProtection="1">
      <alignment horizontal="left"/>
      <protection locked="0"/>
    </xf>
    <xf numFmtId="175" fontId="5" fillId="0" borderId="0" xfId="0" applyNumberFormat="1" applyFont="1" applyFill="1" applyBorder="1" applyAlignment="1" applyProtection="1">
      <alignment horizontal="left"/>
      <protection locked="0"/>
    </xf>
    <xf numFmtId="175" fontId="12" fillId="0" borderId="0" xfId="0" applyNumberFormat="1" applyFont="1" applyFill="1" applyAlignment="1" applyProtection="1">
      <alignment horizontal="left"/>
      <protection/>
    </xf>
    <xf numFmtId="202" fontId="5" fillId="0" borderId="10" xfId="0" applyNumberFormat="1" applyFont="1" applyFill="1" applyBorder="1" applyAlignment="1" applyProtection="1">
      <alignment horizontal="right"/>
      <protection/>
    </xf>
    <xf numFmtId="202" fontId="5" fillId="0" borderId="10" xfId="0" applyNumberFormat="1" applyFont="1" applyFill="1" applyBorder="1" applyAlignment="1" applyProtection="1">
      <alignment horizontal="left"/>
      <protection/>
    </xf>
    <xf numFmtId="175" fontId="5" fillId="0" borderId="0" xfId="0" applyNumberFormat="1" applyFont="1" applyFill="1" applyAlignment="1" applyProtection="1">
      <alignment horizontal="left"/>
      <protection locked="0"/>
    </xf>
    <xf numFmtId="202" fontId="5" fillId="0" borderId="0" xfId="0" applyNumberFormat="1" applyFont="1" applyFill="1" applyAlignment="1" applyProtection="1">
      <alignment horizontal="left"/>
      <protection locked="0"/>
    </xf>
    <xf numFmtId="173" fontId="8" fillId="0" borderId="0" xfId="0" applyNumberFormat="1" applyFont="1" applyFill="1" applyBorder="1" applyAlignment="1" applyProtection="1">
      <alignment/>
      <protection locked="0"/>
    </xf>
    <xf numFmtId="173" fontId="8" fillId="0" borderId="0" xfId="0" applyNumberFormat="1" applyFont="1" applyFill="1" applyBorder="1" applyAlignment="1" applyProtection="1">
      <alignment horizontal="center"/>
      <protection locked="0"/>
    </xf>
    <xf numFmtId="173" fontId="5" fillId="0" borderId="0" xfId="0" applyNumberFormat="1" applyFont="1" applyFill="1" applyAlignment="1" applyProtection="1">
      <alignment horizontal="left"/>
      <protection locked="0"/>
    </xf>
    <xf numFmtId="0" fontId="5" fillId="0" borderId="11" xfId="0" applyFont="1" applyFill="1" applyBorder="1" applyAlignment="1" applyProtection="1">
      <alignment horizontal="left"/>
      <protection/>
    </xf>
    <xf numFmtId="0" fontId="5" fillId="0" borderId="0" xfId="0" applyFont="1" applyFill="1" applyBorder="1" applyAlignment="1" applyProtection="1">
      <alignment horizontal="left"/>
      <protection/>
    </xf>
    <xf numFmtId="170" fontId="5" fillId="0" borderId="11" xfId="0" applyNumberFormat="1" applyFont="1" applyFill="1" applyBorder="1" applyAlignment="1" applyProtection="1">
      <alignment horizontal="left"/>
      <protection/>
    </xf>
    <xf numFmtId="178" fontId="5" fillId="0" borderId="10" xfId="0" applyNumberFormat="1" applyFont="1" applyFill="1" applyBorder="1" applyAlignment="1" applyProtection="1">
      <alignment horizontal="centerContinuous"/>
      <protection/>
    </xf>
    <xf numFmtId="199" fontId="5" fillId="0" borderId="10" xfId="0" applyNumberFormat="1" applyFont="1" applyFill="1" applyBorder="1" applyAlignment="1" applyProtection="1">
      <alignment horizontal="centerContinuous"/>
      <protection/>
    </xf>
    <xf numFmtId="1" fontId="5" fillId="0" borderId="10" xfId="0" applyNumberFormat="1" applyFont="1" applyFill="1" applyBorder="1" applyAlignment="1" applyProtection="1">
      <alignment horizontal="right"/>
      <protection/>
    </xf>
    <xf numFmtId="3" fontId="5" fillId="0" borderId="10" xfId="0" applyNumberFormat="1" applyFont="1" applyFill="1" applyBorder="1" applyAlignment="1" applyProtection="1" quotePrefix="1">
      <alignment horizontal="left"/>
      <protection/>
    </xf>
    <xf numFmtId="178" fontId="12" fillId="0" borderId="0" xfId="0" applyNumberFormat="1" applyFont="1" applyFill="1" applyAlignment="1" applyProtection="1">
      <alignment horizontal="left"/>
      <protection/>
    </xf>
    <xf numFmtId="178" fontId="12" fillId="0" borderId="0" xfId="0" applyNumberFormat="1" applyFont="1" applyFill="1" applyBorder="1" applyAlignment="1" applyProtection="1">
      <alignment horizontal="left"/>
      <protection/>
    </xf>
    <xf numFmtId="199" fontId="12" fillId="0" borderId="0" xfId="0" applyNumberFormat="1" applyFont="1" applyFill="1" applyBorder="1" applyAlignment="1" applyProtection="1">
      <alignment horizontal="left"/>
      <protection/>
    </xf>
    <xf numFmtId="3" fontId="12" fillId="0" borderId="0" xfId="0" applyNumberFormat="1" applyFont="1" applyFill="1" applyBorder="1" applyAlignment="1" applyProtection="1">
      <alignment horizontal="left"/>
      <protection/>
    </xf>
    <xf numFmtId="170" fontId="12" fillId="0" borderId="0" xfId="0" applyNumberFormat="1" applyFont="1" applyFill="1" applyBorder="1" applyAlignment="1" applyProtection="1">
      <alignment horizontal="left"/>
      <protection/>
    </xf>
    <xf numFmtId="187" fontId="12" fillId="0" borderId="0" xfId="0" applyNumberFormat="1" applyFont="1" applyFill="1" applyBorder="1" applyAlignment="1" applyProtection="1">
      <alignment horizontal="left"/>
      <protection/>
    </xf>
    <xf numFmtId="199" fontId="5" fillId="0" borderId="10" xfId="0" applyNumberFormat="1" applyFont="1" applyFill="1" applyBorder="1" applyAlignment="1" applyProtection="1" quotePrefix="1">
      <alignment horizontal="right"/>
      <protection/>
    </xf>
    <xf numFmtId="3" fontId="5" fillId="0" borderId="10" xfId="0" applyNumberFormat="1" applyFont="1" applyFill="1" applyBorder="1" applyAlignment="1" applyProtection="1">
      <alignment horizontal="right"/>
      <protection hidden="1"/>
    </xf>
    <xf numFmtId="10" fontId="5" fillId="0" borderId="0" xfId="0" applyNumberFormat="1" applyFont="1" applyFill="1" applyAlignment="1" applyProtection="1">
      <alignment horizontal="left"/>
      <protection locked="0"/>
    </xf>
    <xf numFmtId="199" fontId="5" fillId="34" borderId="20" xfId="0" applyNumberFormat="1" applyFont="1" applyFill="1" applyBorder="1" applyAlignment="1" applyProtection="1">
      <alignment/>
      <protection locked="0"/>
    </xf>
    <xf numFmtId="0" fontId="5" fillId="0" borderId="11" xfId="0" applyFont="1" applyBorder="1" applyAlignment="1" applyProtection="1">
      <alignment horizontal="left"/>
      <protection locked="0"/>
    </xf>
    <xf numFmtId="0" fontId="5" fillId="0" borderId="11" xfId="0" applyFont="1" applyFill="1" applyBorder="1" applyAlignment="1" applyProtection="1">
      <alignment horizontal="left"/>
      <protection locked="0"/>
    </xf>
    <xf numFmtId="0" fontId="5" fillId="0" borderId="18" xfId="0" applyFont="1" applyFill="1" applyBorder="1" applyAlignment="1" applyProtection="1">
      <alignment horizontal="right"/>
      <protection locked="0"/>
    </xf>
    <xf numFmtId="200" fontId="5" fillId="0" borderId="44" xfId="0" applyNumberFormat="1" applyFont="1" applyFill="1" applyBorder="1" applyAlignment="1" applyProtection="1">
      <alignment horizontal="right"/>
      <protection locked="0"/>
    </xf>
    <xf numFmtId="0" fontId="28" fillId="34" borderId="0" xfId="0" applyFont="1" applyFill="1" applyBorder="1" applyAlignment="1" applyProtection="1">
      <alignment horizontal="center"/>
      <protection locked="0"/>
    </xf>
    <xf numFmtId="0" fontId="5" fillId="0" borderId="10" xfId="0" applyFont="1" applyBorder="1" applyAlignment="1" applyProtection="1">
      <alignment horizontal="right"/>
      <protection/>
    </xf>
    <xf numFmtId="37" fontId="5" fillId="0" borderId="10" xfId="0" applyNumberFormat="1" applyFont="1" applyBorder="1" applyAlignment="1" applyProtection="1">
      <alignment horizontal="left"/>
      <protection/>
    </xf>
    <xf numFmtId="15" fontId="5" fillId="0" borderId="10" xfId="0" applyNumberFormat="1" applyFont="1" applyBorder="1" applyAlignment="1" applyProtection="1">
      <alignment horizontal="centerContinuous"/>
      <protection/>
    </xf>
    <xf numFmtId="0" fontId="5" fillId="0" borderId="10" xfId="0" applyFont="1" applyBorder="1" applyAlignment="1" applyProtection="1">
      <alignment horizontal="centerContinuous"/>
      <protection/>
    </xf>
    <xf numFmtId="170" fontId="39" fillId="0" borderId="0" xfId="0" applyNumberFormat="1" applyFont="1" applyFill="1" applyAlignment="1" applyProtection="1">
      <alignment horizontal="left"/>
      <protection locked="0"/>
    </xf>
    <xf numFmtId="0" fontId="8" fillId="0" borderId="0" xfId="0" applyFont="1" applyFill="1" applyBorder="1" applyAlignment="1" applyProtection="1">
      <alignment horizontal="left"/>
      <protection locked="0"/>
    </xf>
    <xf numFmtId="202" fontId="5"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protection/>
    </xf>
    <xf numFmtId="3" fontId="5" fillId="40" borderId="20" xfId="0" applyNumberFormat="1" applyFont="1" applyFill="1" applyBorder="1" applyAlignment="1" applyProtection="1">
      <alignment/>
      <protection/>
    </xf>
    <xf numFmtId="202" fontId="0" fillId="40" borderId="25" xfId="0" applyNumberFormat="1" applyFill="1" applyBorder="1" applyAlignment="1" applyProtection="1">
      <alignment/>
      <protection/>
    </xf>
    <xf numFmtId="3" fontId="5" fillId="40" borderId="25" xfId="0" applyNumberFormat="1" applyFont="1" applyFill="1" applyBorder="1" applyAlignment="1" applyProtection="1">
      <alignment/>
      <protection/>
    </xf>
    <xf numFmtId="3" fontId="29" fillId="40" borderId="20" xfId="0" applyNumberFormat="1" applyFont="1" applyFill="1" applyBorder="1" applyAlignment="1" applyProtection="1">
      <alignment/>
      <protection/>
    </xf>
    <xf numFmtId="3" fontId="31" fillId="40" borderId="10" xfId="47" applyNumberFormat="1" applyFont="1" applyFill="1" applyBorder="1" applyAlignment="1">
      <alignment horizontal="right"/>
    </xf>
    <xf numFmtId="3" fontId="0" fillId="40" borderId="10" xfId="0" applyNumberFormat="1" applyFill="1" applyBorder="1" applyAlignment="1">
      <alignment/>
    </xf>
    <xf numFmtId="3" fontId="5" fillId="40" borderId="10" xfId="0" applyNumberFormat="1" applyFont="1" applyFill="1" applyBorder="1" applyAlignment="1" applyProtection="1">
      <alignment horizontal="right"/>
      <protection/>
    </xf>
    <xf numFmtId="0" fontId="5" fillId="40" borderId="10" xfId="0" applyFont="1" applyFill="1" applyBorder="1" applyAlignment="1" applyProtection="1">
      <alignment horizontal="center"/>
      <protection/>
    </xf>
    <xf numFmtId="3" fontId="5" fillId="40" borderId="10" xfId="47" applyNumberFormat="1" applyFont="1" applyFill="1" applyBorder="1" applyAlignment="1" applyProtection="1">
      <alignment/>
      <protection/>
    </xf>
    <xf numFmtId="202" fontId="5" fillId="40" borderId="0" xfId="0" applyNumberFormat="1" applyFont="1" applyFill="1" applyBorder="1" applyAlignment="1" applyProtection="1">
      <alignment/>
      <protection/>
    </xf>
    <xf numFmtId="0" fontId="5" fillId="40" borderId="10" xfId="0" applyFont="1" applyFill="1" applyBorder="1" applyAlignment="1" applyProtection="1">
      <alignment/>
      <protection/>
    </xf>
    <xf numFmtId="3" fontId="5" fillId="40" borderId="10" xfId="0" applyNumberFormat="1" applyFont="1" applyFill="1" applyBorder="1" applyAlignment="1" applyProtection="1">
      <alignment/>
      <protection/>
    </xf>
    <xf numFmtId="10" fontId="5" fillId="40" borderId="38" xfId="0" applyNumberFormat="1" applyFont="1" applyFill="1" applyBorder="1" applyAlignment="1" applyProtection="1">
      <alignment horizontal="center"/>
      <protection/>
    </xf>
    <xf numFmtId="3" fontId="0" fillId="40" borderId="32" xfId="0" applyNumberFormat="1" applyFill="1" applyBorder="1" applyAlignment="1">
      <alignment/>
    </xf>
    <xf numFmtId="198" fontId="6" fillId="40" borderId="10" xfId="0" applyNumberFormat="1" applyFont="1" applyFill="1" applyBorder="1" applyAlignment="1" applyProtection="1">
      <alignment horizontal="right"/>
      <protection/>
    </xf>
    <xf numFmtId="207" fontId="5" fillId="40" borderId="10" xfId="0" applyNumberFormat="1" applyFont="1" applyFill="1" applyBorder="1" applyAlignment="1" applyProtection="1">
      <alignment/>
      <protection/>
    </xf>
    <xf numFmtId="4" fontId="5" fillId="40" borderId="11" xfId="0" applyNumberFormat="1" applyFont="1" applyFill="1" applyBorder="1" applyAlignment="1" applyProtection="1">
      <alignment/>
      <protection/>
    </xf>
    <xf numFmtId="4" fontId="5" fillId="40" borderId="10" xfId="0" applyNumberFormat="1" applyFont="1" applyFill="1" applyBorder="1" applyAlignment="1" applyProtection="1">
      <alignment/>
      <protection/>
    </xf>
    <xf numFmtId="4" fontId="0" fillId="40" borderId="20" xfId="0" applyNumberFormat="1" applyFill="1" applyBorder="1" applyAlignment="1" applyProtection="1">
      <alignment/>
      <protection/>
    </xf>
    <xf numFmtId="3" fontId="5" fillId="40" borderId="0" xfId="0" applyNumberFormat="1" applyFont="1" applyFill="1" applyBorder="1" applyAlignment="1" applyProtection="1">
      <alignment/>
      <protection/>
    </xf>
    <xf numFmtId="3" fontId="5" fillId="40" borderId="37" xfId="0" applyNumberFormat="1" applyFont="1" applyFill="1" applyBorder="1" applyAlignment="1" applyProtection="1">
      <alignment/>
      <protection/>
    </xf>
    <xf numFmtId="3" fontId="5" fillId="40" borderId="40" xfId="0" applyNumberFormat="1" applyFont="1" applyFill="1" applyBorder="1" applyAlignment="1" applyProtection="1">
      <alignment/>
      <protection/>
    </xf>
    <xf numFmtId="3" fontId="5" fillId="40" borderId="10" xfId="0" applyNumberFormat="1" applyFont="1" applyFill="1" applyBorder="1" applyAlignment="1" applyProtection="1" quotePrefix="1">
      <alignment horizontal="right"/>
      <protection/>
    </xf>
    <xf numFmtId="0" fontId="5" fillId="40" borderId="10" xfId="0" applyFont="1" applyFill="1" applyBorder="1" applyAlignment="1" applyProtection="1" quotePrefix="1">
      <alignment horizontal="center"/>
      <protection/>
    </xf>
    <xf numFmtId="3" fontId="13" fillId="40" borderId="10" xfId="0" applyNumberFormat="1" applyFont="1" applyFill="1" applyBorder="1" applyAlignment="1" applyProtection="1">
      <alignment/>
      <protection/>
    </xf>
    <xf numFmtId="3" fontId="5" fillId="40" borderId="10" xfId="0" applyNumberFormat="1" applyFont="1" applyFill="1" applyBorder="1" applyAlignment="1" applyProtection="1" quotePrefix="1">
      <alignment horizontal="center"/>
      <protection/>
    </xf>
    <xf numFmtId="202" fontId="5" fillId="40" borderId="10" xfId="0" applyNumberFormat="1" applyFont="1" applyFill="1" applyBorder="1" applyAlignment="1" applyProtection="1">
      <alignment horizontal="left"/>
      <protection/>
    </xf>
    <xf numFmtId="202" fontId="5" fillId="40" borderId="20" xfId="0" applyNumberFormat="1" applyFont="1" applyFill="1" applyBorder="1" applyAlignment="1" applyProtection="1">
      <alignment horizontal="right"/>
      <protection/>
    </xf>
    <xf numFmtId="3" fontId="5" fillId="40" borderId="20" xfId="0" applyNumberFormat="1" applyFont="1" applyFill="1" applyBorder="1" applyAlignment="1" applyProtection="1" quotePrefix="1">
      <alignment horizontal="right"/>
      <protection/>
    </xf>
    <xf numFmtId="202" fontId="5" fillId="40" borderId="10" xfId="0" applyNumberFormat="1" applyFont="1" applyFill="1" applyBorder="1" applyAlignment="1" applyProtection="1">
      <alignment horizontal="right"/>
      <protection/>
    </xf>
    <xf numFmtId="3" fontId="5" fillId="40" borderId="20" xfId="0" applyNumberFormat="1" applyFont="1" applyFill="1" applyBorder="1" applyAlignment="1" applyProtection="1">
      <alignment horizontal="right"/>
      <protection/>
    </xf>
    <xf numFmtId="3" fontId="5" fillId="40" borderId="10" xfId="0" applyNumberFormat="1" applyFont="1" applyFill="1" applyBorder="1" applyAlignment="1" applyProtection="1">
      <alignment horizontal="center"/>
      <protection/>
    </xf>
    <xf numFmtId="4" fontId="29" fillId="40" borderId="10" xfId="0" applyNumberFormat="1" applyFont="1" applyFill="1" applyBorder="1" applyAlignment="1" applyProtection="1">
      <alignment/>
      <protection/>
    </xf>
    <xf numFmtId="4" fontId="1" fillId="40" borderId="10" xfId="0" applyNumberFormat="1" applyFont="1" applyFill="1" applyBorder="1" applyAlignment="1">
      <alignment/>
    </xf>
    <xf numFmtId="206" fontId="5" fillId="40" borderId="0" xfId="0" applyNumberFormat="1" applyFont="1" applyFill="1" applyBorder="1" applyAlignment="1" applyProtection="1">
      <alignment/>
      <protection/>
    </xf>
    <xf numFmtId="0" fontId="12" fillId="0" borderId="10" xfId="0" applyFont="1" applyFill="1" applyBorder="1" applyAlignment="1" applyProtection="1">
      <alignment horizontal="left"/>
      <protection locked="0"/>
    </xf>
    <xf numFmtId="190" fontId="5" fillId="0" borderId="10" xfId="0" applyNumberFormat="1" applyFont="1" applyFill="1" applyBorder="1" applyAlignment="1" applyProtection="1">
      <alignment horizontal="left"/>
      <protection locked="0"/>
    </xf>
    <xf numFmtId="2" fontId="5" fillId="0" borderId="10" xfId="0" applyNumberFormat="1" applyFont="1" applyFill="1" applyBorder="1" applyAlignment="1" applyProtection="1">
      <alignment/>
      <protection/>
    </xf>
    <xf numFmtId="0" fontId="5" fillId="35" borderId="0" xfId="0" applyFont="1" applyFill="1" applyBorder="1" applyAlignment="1" applyProtection="1">
      <alignment horizontal="left"/>
      <protection locked="0"/>
    </xf>
    <xf numFmtId="0" fontId="4" fillId="40" borderId="0" xfId="0" applyFont="1" applyFill="1" applyBorder="1" applyAlignment="1" applyProtection="1">
      <alignment horizontal="center"/>
      <protection/>
    </xf>
    <xf numFmtId="3" fontId="0" fillId="34" borderId="35" xfId="0" applyNumberFormat="1" applyFill="1" applyBorder="1" applyAlignment="1" applyProtection="1">
      <alignment/>
      <protection locked="0"/>
    </xf>
    <xf numFmtId="198" fontId="6" fillId="40" borderId="0" xfId="0" applyNumberFormat="1" applyFont="1" applyFill="1" applyBorder="1" applyAlignment="1" applyProtection="1">
      <alignment horizontal="right"/>
      <protection/>
    </xf>
    <xf numFmtId="0" fontId="12" fillId="0" borderId="10" xfId="0" applyFont="1" applyFill="1" applyBorder="1" applyAlignment="1" applyProtection="1">
      <alignment horizontal="right"/>
      <protection/>
    </xf>
    <xf numFmtId="0" fontId="5" fillId="0" borderId="10" xfId="0" applyFont="1" applyFill="1" applyBorder="1" applyAlignment="1" applyProtection="1">
      <alignment horizontal="right"/>
      <protection/>
    </xf>
    <xf numFmtId="199" fontId="12" fillId="0" borderId="10" xfId="0" applyNumberFormat="1" applyFont="1" applyFill="1" applyBorder="1" applyAlignment="1" applyProtection="1">
      <alignment/>
      <protection/>
    </xf>
    <xf numFmtId="0" fontId="5" fillId="0" borderId="10" xfId="0" applyFont="1" applyFill="1" applyBorder="1" applyAlignment="1" applyProtection="1">
      <alignment/>
      <protection/>
    </xf>
    <xf numFmtId="199" fontId="0" fillId="34" borderId="0" xfId="0" applyNumberFormat="1" applyFill="1" applyAlignment="1" applyProtection="1">
      <alignment/>
      <protection locked="0"/>
    </xf>
    <xf numFmtId="3" fontId="0" fillId="34" borderId="0" xfId="0" applyNumberFormat="1" applyFill="1" applyBorder="1" applyAlignment="1" applyProtection="1">
      <alignment/>
      <protection locked="0"/>
    </xf>
    <xf numFmtId="199" fontId="5" fillId="34" borderId="10" xfId="0" applyNumberFormat="1" applyFont="1" applyFill="1" applyBorder="1" applyAlignment="1" applyProtection="1" quotePrefix="1">
      <alignment horizontal="right"/>
      <protection locked="0"/>
    </xf>
    <xf numFmtId="199" fontId="5" fillId="34" borderId="0" xfId="0" applyNumberFormat="1" applyFont="1" applyFill="1" applyBorder="1" applyAlignment="1" applyProtection="1" quotePrefix="1">
      <alignment horizontal="right"/>
      <protection locked="0"/>
    </xf>
    <xf numFmtId="199" fontId="0" fillId="0" borderId="0" xfId="0" applyNumberFormat="1" applyAlignment="1">
      <alignment/>
    </xf>
    <xf numFmtId="49" fontId="5"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right"/>
      <protection/>
    </xf>
    <xf numFmtId="173" fontId="5" fillId="0" borderId="10" xfId="0" applyNumberFormat="1" applyFont="1" applyFill="1" applyBorder="1" applyAlignment="1" applyProtection="1">
      <alignment/>
      <protection/>
    </xf>
    <xf numFmtId="203" fontId="5" fillId="0" borderId="10" xfId="0" applyNumberFormat="1" applyFont="1" applyFill="1" applyBorder="1" applyAlignment="1" applyProtection="1">
      <alignment horizontal="right"/>
      <protection/>
    </xf>
    <xf numFmtId="0" fontId="0" fillId="0" borderId="0" xfId="0" applyAlignment="1" applyProtection="1">
      <alignment horizontal="center"/>
      <protection/>
    </xf>
    <xf numFmtId="199" fontId="0" fillId="0" borderId="0" xfId="0" applyNumberFormat="1" applyFill="1" applyBorder="1" applyAlignment="1" applyProtection="1">
      <alignment/>
      <protection/>
    </xf>
    <xf numFmtId="0" fontId="0" fillId="0" borderId="0" xfId="0" applyAlignment="1" applyProtection="1">
      <alignment horizontal="right"/>
      <protection/>
    </xf>
    <xf numFmtId="202" fontId="5" fillId="40" borderId="45" xfId="0" applyNumberFormat="1" applyFont="1" applyFill="1" applyBorder="1" applyAlignment="1" applyProtection="1">
      <alignment/>
      <protection/>
    </xf>
    <xf numFmtId="3" fontId="8" fillId="0" borderId="0" xfId="0" applyNumberFormat="1" applyFont="1" applyFill="1" applyBorder="1" applyAlignment="1" applyProtection="1">
      <alignment/>
      <protection/>
    </xf>
    <xf numFmtId="202" fontId="8" fillId="0" borderId="0" xfId="0" applyNumberFormat="1" applyFont="1" applyBorder="1" applyAlignment="1" applyProtection="1">
      <alignment/>
      <protection/>
    </xf>
    <xf numFmtId="3" fontId="5" fillId="40" borderId="45" xfId="0" applyNumberFormat="1" applyFont="1" applyFill="1" applyBorder="1" applyAlignment="1" applyProtection="1">
      <alignment/>
      <protection/>
    </xf>
    <xf numFmtId="2" fontId="0" fillId="40" borderId="20" xfId="0" applyNumberFormat="1" applyFill="1" applyBorder="1" applyAlignment="1">
      <alignment/>
    </xf>
    <xf numFmtId="1" fontId="5" fillId="0" borderId="0" xfId="0" applyNumberFormat="1" applyFont="1" applyFill="1" applyBorder="1" applyAlignment="1" applyProtection="1">
      <alignment horizontal="center"/>
      <protection/>
    </xf>
    <xf numFmtId="0" fontId="1" fillId="0" borderId="0" xfId="0" applyFont="1" applyAlignment="1">
      <alignment/>
    </xf>
    <xf numFmtId="0" fontId="8" fillId="0" borderId="0" xfId="0" applyFont="1" applyFill="1" applyBorder="1" applyAlignment="1" applyProtection="1">
      <alignment horizontal="left"/>
      <protection/>
    </xf>
    <xf numFmtId="2" fontId="5" fillId="40" borderId="10" xfId="0" applyNumberFormat="1" applyFont="1" applyFill="1" applyBorder="1" applyAlignment="1" applyProtection="1">
      <alignment/>
      <protection/>
    </xf>
    <xf numFmtId="2" fontId="8" fillId="40" borderId="45" xfId="0" applyNumberFormat="1" applyFont="1" applyFill="1" applyBorder="1" applyAlignment="1" applyProtection="1">
      <alignment horizontal="right"/>
      <protection/>
    </xf>
    <xf numFmtId="174" fontId="0" fillId="40" borderId="10" xfId="0" applyNumberFormat="1" applyFill="1" applyBorder="1" applyAlignment="1" applyProtection="1">
      <alignment/>
      <protection/>
    </xf>
    <xf numFmtId="174" fontId="0" fillId="40" borderId="0" xfId="0" applyNumberFormat="1" applyFill="1" applyAlignment="1" applyProtection="1">
      <alignment/>
      <protection/>
    </xf>
    <xf numFmtId="3" fontId="13" fillId="40" borderId="20" xfId="0" applyNumberFormat="1" applyFont="1" applyFill="1" applyBorder="1" applyAlignment="1" applyProtection="1">
      <alignment/>
      <protection/>
    </xf>
    <xf numFmtId="4" fontId="5" fillId="40" borderId="10" xfId="0" applyNumberFormat="1" applyFont="1" applyFill="1" applyBorder="1" applyAlignment="1" applyProtection="1">
      <alignment horizontal="center"/>
      <protection/>
    </xf>
    <xf numFmtId="4" fontId="5" fillId="0" borderId="0" xfId="0" applyNumberFormat="1" applyFont="1" applyFill="1" applyBorder="1" applyAlignment="1" applyProtection="1">
      <alignment horizontal="right" vertical="center"/>
      <protection/>
    </xf>
    <xf numFmtId="3" fontId="5" fillId="0" borderId="0" xfId="0" applyNumberFormat="1" applyFont="1" applyBorder="1" applyAlignment="1" applyProtection="1">
      <alignment horizontal="right"/>
      <protection locked="0"/>
    </xf>
    <xf numFmtId="209" fontId="6" fillId="34" borderId="25" xfId="0" applyNumberFormat="1" applyFont="1" applyFill="1" applyBorder="1" applyAlignment="1" applyProtection="1">
      <alignment horizontal="left"/>
      <protection locked="0"/>
    </xf>
    <xf numFmtId="0" fontId="5" fillId="0" borderId="10" xfId="0" applyNumberFormat="1" applyFont="1" applyFill="1" applyBorder="1" applyAlignment="1" applyProtection="1">
      <alignment horizontal="right"/>
      <protection/>
    </xf>
    <xf numFmtId="0" fontId="5" fillId="0" borderId="11" xfId="0" applyNumberFormat="1" applyFont="1" applyFill="1" applyBorder="1" applyAlignment="1" applyProtection="1">
      <alignment horizontal="left"/>
      <protection/>
    </xf>
    <xf numFmtId="0" fontId="12" fillId="0" borderId="0" xfId="0" applyNumberFormat="1" applyFont="1" applyFill="1" applyBorder="1" applyAlignment="1" applyProtection="1">
      <alignment horizontal="left"/>
      <protection locked="0"/>
    </xf>
    <xf numFmtId="0" fontId="8" fillId="0" borderId="11" xfId="0" applyNumberFormat="1" applyFont="1" applyFill="1" applyBorder="1" applyAlignment="1" applyProtection="1">
      <alignment/>
      <protection/>
    </xf>
    <xf numFmtId="0" fontId="14" fillId="0" borderId="0" xfId="0" applyNumberFormat="1" applyFont="1" applyFill="1" applyBorder="1" applyAlignment="1" applyProtection="1">
      <alignment horizontal="left"/>
      <protection locked="0"/>
    </xf>
    <xf numFmtId="0" fontId="5" fillId="0" borderId="10" xfId="0" applyNumberFormat="1" applyFont="1" applyFill="1" applyBorder="1" applyAlignment="1" applyProtection="1">
      <alignment/>
      <protection/>
    </xf>
    <xf numFmtId="0" fontId="8" fillId="0" borderId="0" xfId="0" applyNumberFormat="1" applyFont="1" applyBorder="1" applyAlignment="1" applyProtection="1">
      <alignment horizontal="right"/>
      <protection/>
    </xf>
    <xf numFmtId="0" fontId="5" fillId="34" borderId="20" xfId="0" applyNumberFormat="1" applyFont="1" applyFill="1" applyBorder="1" applyAlignment="1" applyProtection="1">
      <alignment/>
      <protection locked="0"/>
    </xf>
    <xf numFmtId="0" fontId="0" fillId="0" borderId="0" xfId="0" applyAlignment="1">
      <alignment horizontal="left" wrapText="1"/>
    </xf>
    <xf numFmtId="0" fontId="0" fillId="0" borderId="27" xfId="0" applyBorder="1" applyAlignment="1">
      <alignment horizontal="left" wrapText="1"/>
    </xf>
    <xf numFmtId="0" fontId="0" fillId="34" borderId="0" xfId="0" applyFill="1" applyAlignment="1" applyProtection="1">
      <alignment/>
      <protection locked="0"/>
    </xf>
    <xf numFmtId="202" fontId="5" fillId="34" borderId="10" xfId="0" applyNumberFormat="1" applyFont="1" applyFill="1" applyBorder="1" applyAlignment="1" applyProtection="1" quotePrefix="1">
      <alignment/>
      <protection locked="0"/>
    </xf>
    <xf numFmtId="3" fontId="31" fillId="40" borderId="0" xfId="47" applyNumberFormat="1" applyFont="1" applyFill="1" applyBorder="1" applyAlignment="1">
      <alignment horizontal="right"/>
    </xf>
    <xf numFmtId="0" fontId="31" fillId="34" borderId="0" xfId="0" applyFont="1" applyFill="1" applyBorder="1" applyAlignment="1" applyProtection="1">
      <alignment/>
      <protection locked="0"/>
    </xf>
    <xf numFmtId="202" fontId="31" fillId="34" borderId="0" xfId="0" applyNumberFormat="1" applyFont="1" applyFill="1" applyBorder="1" applyAlignment="1" applyProtection="1">
      <alignment/>
      <protection locked="0"/>
    </xf>
    <xf numFmtId="0" fontId="8" fillId="0" borderId="23" xfId="0" applyFont="1" applyFill="1" applyBorder="1" applyAlignment="1" applyProtection="1">
      <alignment horizontal="left"/>
      <protection/>
    </xf>
    <xf numFmtId="175" fontId="5" fillId="0" borderId="0" xfId="0" applyNumberFormat="1" applyFont="1" applyFill="1" applyBorder="1" applyAlignment="1" applyProtection="1">
      <alignment horizontal="center"/>
      <protection/>
    </xf>
    <xf numFmtId="0" fontId="28" fillId="0" borderId="0" xfId="0" applyFont="1" applyBorder="1" applyAlignment="1" applyProtection="1">
      <alignment horizontal="right"/>
      <protection/>
    </xf>
    <xf numFmtId="0" fontId="25" fillId="0" borderId="23" xfId="0" applyFont="1" applyBorder="1" applyAlignment="1">
      <alignment horizontal="center" wrapText="1"/>
    </xf>
    <xf numFmtId="0" fontId="25" fillId="0" borderId="0" xfId="0" applyFont="1" applyBorder="1" applyAlignment="1">
      <alignment horizontal="center" wrapText="1"/>
    </xf>
    <xf numFmtId="0" fontId="24" fillId="0" borderId="0" xfId="0" applyFont="1" applyBorder="1" applyAlignment="1">
      <alignment horizontal="center" wrapText="1"/>
    </xf>
    <xf numFmtId="0" fontId="22" fillId="41" borderId="23" xfId="0" applyFont="1" applyFill="1" applyBorder="1" applyAlignment="1">
      <alignment horizontal="center"/>
    </xf>
    <xf numFmtId="0" fontId="22" fillId="41" borderId="0" xfId="0" applyFont="1" applyFill="1" applyBorder="1" applyAlignment="1">
      <alignment horizontal="center"/>
    </xf>
    <xf numFmtId="0" fontId="0" fillId="41" borderId="0" xfId="0" applyFill="1" applyAlignment="1">
      <alignment horizontal="center"/>
    </xf>
    <xf numFmtId="0" fontId="0" fillId="41" borderId="27" xfId="0" applyFill="1" applyBorder="1" applyAlignment="1">
      <alignment horizontal="center"/>
    </xf>
    <xf numFmtId="3" fontId="5" fillId="34" borderId="41" xfId="0" applyNumberFormat="1" applyFont="1" applyFill="1" applyBorder="1" applyAlignment="1" applyProtection="1">
      <alignment/>
      <protection locked="0"/>
    </xf>
    <xf numFmtId="49" fontId="5" fillId="35" borderId="10" xfId="0" applyNumberFormat="1" applyFont="1" applyFill="1" applyBorder="1" applyAlignment="1" applyProtection="1">
      <alignment horizontal="left"/>
      <protection locked="0"/>
    </xf>
    <xf numFmtId="0" fontId="0" fillId="0" borderId="10" xfId="0" applyBorder="1" applyAlignment="1">
      <alignment/>
    </xf>
    <xf numFmtId="0" fontId="5" fillId="0" borderId="0" xfId="0" applyFont="1" applyFill="1" applyBorder="1" applyAlignment="1" applyProtection="1">
      <alignment horizontal="left"/>
      <protection/>
    </xf>
    <xf numFmtId="0" fontId="0" fillId="0" borderId="0" xfId="0" applyFont="1" applyAlignment="1" applyProtection="1">
      <alignment/>
      <protection/>
    </xf>
    <xf numFmtId="0" fontId="7" fillId="0" borderId="0" xfId="0" applyFont="1" applyBorder="1" applyAlignment="1" applyProtection="1">
      <alignment horizontal="right" wrapText="1"/>
      <protection/>
    </xf>
    <xf numFmtId="0" fontId="0" fillId="0" borderId="0" xfId="0" applyAlignment="1">
      <alignment horizontal="right"/>
    </xf>
    <xf numFmtId="37" fontId="5" fillId="0" borderId="0" xfId="0" applyNumberFormat="1" applyFont="1" applyBorder="1" applyAlignment="1" applyProtection="1">
      <alignment horizontal="left"/>
      <protection/>
    </xf>
    <xf numFmtId="0" fontId="0" fillId="0" borderId="0" xfId="0" applyAlignment="1">
      <alignment horizontal="left"/>
    </xf>
    <xf numFmtId="0" fontId="5" fillId="0" borderId="0" xfId="0" applyFont="1" applyBorder="1" applyAlignment="1" applyProtection="1">
      <alignment horizontal="left"/>
      <protection locked="0"/>
    </xf>
    <xf numFmtId="0" fontId="0" fillId="0" borderId="0" xfId="0" applyAlignment="1">
      <alignment/>
    </xf>
    <xf numFmtId="3" fontId="5" fillId="40" borderId="10" xfId="0" applyNumberFormat="1" applyFont="1" applyFill="1" applyBorder="1" applyAlignment="1" applyProtection="1" quotePrefix="1">
      <alignment horizontal="right"/>
      <protection/>
    </xf>
    <xf numFmtId="0" fontId="5" fillId="40" borderId="10" xfId="0" applyFont="1" applyFill="1" applyBorder="1" applyAlignment="1" applyProtection="1">
      <alignment horizontal="right"/>
      <protection/>
    </xf>
    <xf numFmtId="3" fontId="5" fillId="40" borderId="40" xfId="0" applyNumberFormat="1" applyFont="1" applyFill="1" applyBorder="1" applyAlignment="1" applyProtection="1">
      <alignment/>
      <protection/>
    </xf>
    <xf numFmtId="0" fontId="5" fillId="40" borderId="40" xfId="0" applyFont="1" applyFill="1" applyBorder="1" applyAlignment="1" applyProtection="1">
      <alignment/>
      <protection/>
    </xf>
    <xf numFmtId="3" fontId="5" fillId="40" borderId="42" xfId="0" applyNumberFormat="1" applyFont="1" applyFill="1" applyBorder="1" applyAlignment="1" applyProtection="1">
      <alignment/>
      <protection/>
    </xf>
    <xf numFmtId="0" fontId="5" fillId="40" borderId="42" xfId="0" applyFont="1" applyFill="1" applyBorder="1" applyAlignment="1" applyProtection="1">
      <alignment/>
      <protection/>
    </xf>
    <xf numFmtId="3" fontId="5" fillId="0" borderId="10" xfId="0" applyNumberFormat="1" applyFont="1" applyFill="1" applyBorder="1" applyAlignment="1" applyProtection="1">
      <alignment horizontal="right"/>
      <protection/>
    </xf>
    <xf numFmtId="0" fontId="0" fillId="0" borderId="10" xfId="0" applyFont="1" applyBorder="1" applyAlignment="1">
      <alignment horizontal="right"/>
    </xf>
    <xf numFmtId="209" fontId="5" fillId="0" borderId="25" xfId="0" applyNumberFormat="1" applyFont="1" applyFill="1" applyBorder="1" applyAlignment="1" applyProtection="1" quotePrefix="1">
      <alignment horizontal="left"/>
      <protection/>
    </xf>
    <xf numFmtId="209" fontId="0" fillId="0" borderId="25" xfId="0" applyNumberFormat="1" applyFont="1" applyBorder="1" applyAlignment="1">
      <alignment/>
    </xf>
    <xf numFmtId="0" fontId="0" fillId="0" borderId="25" xfId="0" applyFon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urrency"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95250</xdr:rowOff>
    </xdr:from>
    <xdr:to>
      <xdr:col>5</xdr:col>
      <xdr:colOff>733425</xdr:colOff>
      <xdr:row>6</xdr:row>
      <xdr:rowOff>76200</xdr:rowOff>
    </xdr:to>
    <xdr:sp>
      <xdr:nvSpPr>
        <xdr:cNvPr id="1" name="Texte 127"/>
        <xdr:cNvSpPr txBox="1">
          <a:spLocks noChangeArrowheads="1"/>
        </xdr:cNvSpPr>
      </xdr:nvSpPr>
      <xdr:spPr>
        <a:xfrm>
          <a:off x="1676400" y="95250"/>
          <a:ext cx="2867025" cy="962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
              <a:ea typeface="Helv"/>
              <a:cs typeface="Helv"/>
            </a:rPr>
            <a:t>RÉPUBLIQUE ET CANTON DE GENÈVE 
</a:t>
          </a:r>
          <a:r>
            <a:rPr lang="en-US" cap="none" sz="900" b="0" i="0" u="none" baseline="0">
              <a:solidFill>
                <a:srgbClr val="000000"/>
              </a:solidFill>
              <a:latin typeface="Helv"/>
              <a:ea typeface="Helv"/>
              <a:cs typeface="Helv"/>
            </a:rPr>
            <a:t>Département du territoire (DT) 
</a:t>
          </a:r>
          <a:r>
            <a:rPr lang="en-US" cap="none" sz="1100" b="1" i="0" u="none" baseline="0">
              <a:solidFill>
                <a:srgbClr val="000000"/>
              </a:solidFill>
              <a:latin typeface="Helv"/>
              <a:ea typeface="Helv"/>
              <a:cs typeface="Helv"/>
            </a:rPr>
            <a:t>Office cantonal du logement et de la planification foncière</a:t>
          </a:r>
          <a:r>
            <a:rPr lang="en-US" cap="none" sz="900" b="0" i="0" u="none" baseline="0">
              <a:solidFill>
                <a:srgbClr val="000000"/>
              </a:solidFill>
              <a:latin typeface="Helv"/>
              <a:ea typeface="Helv"/>
              <a:cs typeface="Helv"/>
            </a:rPr>
            <a:t>
</a:t>
          </a:r>
          <a:r>
            <a:rPr lang="en-US" cap="none" sz="800" b="0" i="0" u="none" baseline="0">
              <a:solidFill>
                <a:srgbClr val="000000"/>
              </a:solidFill>
              <a:latin typeface="Helv"/>
              <a:ea typeface="Helv"/>
              <a:cs typeface="Helv"/>
            </a:rPr>
            <a:t>26, rue du Stand - C.P. 3840 - 1211 Genève 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91</xdr:row>
      <xdr:rowOff>0</xdr:rowOff>
    </xdr:from>
    <xdr:to>
      <xdr:col>15</xdr:col>
      <xdr:colOff>133350</xdr:colOff>
      <xdr:row>91</xdr:row>
      <xdr:rowOff>0</xdr:rowOff>
    </xdr:to>
    <xdr:sp>
      <xdr:nvSpPr>
        <xdr:cNvPr id="1" name="Texte 33"/>
        <xdr:cNvSpPr txBox="1">
          <a:spLocks noChangeArrowheads="1"/>
        </xdr:cNvSpPr>
      </xdr:nvSpPr>
      <xdr:spPr>
        <a:xfrm>
          <a:off x="11610975" y="15020925"/>
          <a:ext cx="0" cy="0"/>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4 è</a:t>
          </a:r>
        </a:p>
      </xdr:txBody>
    </xdr:sp>
    <xdr:clientData/>
  </xdr:twoCellAnchor>
  <xdr:twoCellAnchor>
    <xdr:from>
      <xdr:col>17</xdr:col>
      <xdr:colOff>276225</xdr:colOff>
      <xdr:row>90</xdr:row>
      <xdr:rowOff>180975</xdr:rowOff>
    </xdr:from>
    <xdr:to>
      <xdr:col>17</xdr:col>
      <xdr:colOff>276225</xdr:colOff>
      <xdr:row>91</xdr:row>
      <xdr:rowOff>0</xdr:rowOff>
    </xdr:to>
    <xdr:sp fLocksText="0">
      <xdr:nvSpPr>
        <xdr:cNvPr id="2" name="Texte 41"/>
        <xdr:cNvSpPr txBox="1">
          <a:spLocks noChangeArrowheads="1"/>
        </xdr:cNvSpPr>
      </xdr:nvSpPr>
      <xdr:spPr>
        <a:xfrm>
          <a:off x="12087225" y="15011400"/>
          <a:ext cx="0" cy="9525"/>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123825</xdr:colOff>
      <xdr:row>0</xdr:row>
      <xdr:rowOff>76200</xdr:rowOff>
    </xdr:from>
    <xdr:to>
      <xdr:col>5</xdr:col>
      <xdr:colOff>533400</xdr:colOff>
      <xdr:row>4</xdr:row>
      <xdr:rowOff>152400</xdr:rowOff>
    </xdr:to>
    <xdr:sp>
      <xdr:nvSpPr>
        <xdr:cNvPr id="3" name="Texte 127"/>
        <xdr:cNvSpPr txBox="1">
          <a:spLocks noChangeArrowheads="1"/>
        </xdr:cNvSpPr>
      </xdr:nvSpPr>
      <xdr:spPr>
        <a:xfrm>
          <a:off x="123825" y="76200"/>
          <a:ext cx="4657725" cy="647700"/>
        </a:xfrm>
        <a:prstGeom prst="rect">
          <a:avLst/>
        </a:prstGeom>
        <a:solidFill>
          <a:srgbClr val="FFFFFF"/>
        </a:solidFill>
        <a:ln w="1" cmpd="sng">
          <a:noFill/>
        </a:ln>
      </xdr:spPr>
      <xdr:txBody>
        <a:bodyPr vertOverflow="clip" wrap="square" lIns="27432" tIns="18288" rIns="27432" bIns="18288"/>
        <a:p>
          <a:pPr algn="l">
            <a:defRPr/>
          </a:pPr>
          <a:r>
            <a:rPr lang="en-US" cap="none" sz="900" b="0" i="0" u="none" baseline="0">
              <a:solidFill>
                <a:srgbClr val="000000"/>
              </a:solidFill>
              <a:latin typeface="Helv"/>
              <a:ea typeface="Helv"/>
              <a:cs typeface="Helv"/>
            </a:rPr>
            <a:t>RÉPUBLIQUE ET CANTON DE GENÈVE 
</a:t>
          </a:r>
          <a:r>
            <a:rPr lang="en-US" cap="none" sz="900" b="0" i="0" u="none" baseline="0">
              <a:solidFill>
                <a:srgbClr val="000000"/>
              </a:solidFill>
              <a:latin typeface="Helv"/>
              <a:ea typeface="Helv"/>
              <a:cs typeface="Helv"/>
            </a:rPr>
            <a:t>Département du territoire (DT)
</a:t>
          </a:r>
          <a:r>
            <a:rPr lang="en-US" cap="none" sz="1100" b="1" i="0" u="none" baseline="0">
              <a:solidFill>
                <a:srgbClr val="000000"/>
              </a:solidFill>
              <a:latin typeface="Helv"/>
              <a:ea typeface="Helv"/>
              <a:cs typeface="Helv"/>
            </a:rPr>
            <a:t>Office cantonal du logement et de la planification foncière</a:t>
          </a:r>
          <a:r>
            <a:rPr lang="en-US" cap="none" sz="900" b="0" i="0" u="none" baseline="0">
              <a:solidFill>
                <a:srgbClr val="000000"/>
              </a:solidFill>
              <a:latin typeface="Helv"/>
              <a:ea typeface="Helv"/>
              <a:cs typeface="Helv"/>
            </a:rPr>
            <a:t>
</a:t>
          </a:r>
          <a:r>
            <a:rPr lang="en-US" cap="none" sz="800" b="0" i="0" u="none" baseline="0">
              <a:solidFill>
                <a:srgbClr val="000000"/>
              </a:solidFill>
              <a:latin typeface="Helv"/>
              <a:ea typeface="Helv"/>
              <a:cs typeface="Helv"/>
            </a:rPr>
            <a:t>26, rue du Stand - C.P. 3840 - 1211 Genève 3</a:t>
          </a:r>
        </a:p>
      </xdr:txBody>
    </xdr:sp>
    <xdr:clientData/>
  </xdr:twoCellAnchor>
  <xdr:twoCellAnchor>
    <xdr:from>
      <xdr:col>3</xdr:col>
      <xdr:colOff>266700</xdr:colOff>
      <xdr:row>63</xdr:row>
      <xdr:rowOff>152400</xdr:rowOff>
    </xdr:from>
    <xdr:to>
      <xdr:col>11</xdr:col>
      <xdr:colOff>314325</xdr:colOff>
      <xdr:row>63</xdr:row>
      <xdr:rowOff>152400</xdr:rowOff>
    </xdr:to>
    <xdr:sp>
      <xdr:nvSpPr>
        <xdr:cNvPr id="4" name="Line 608"/>
        <xdr:cNvSpPr>
          <a:spLocks/>
        </xdr:cNvSpPr>
      </xdr:nvSpPr>
      <xdr:spPr>
        <a:xfrm>
          <a:off x="3190875" y="9934575"/>
          <a:ext cx="4981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11</xdr:col>
      <xdr:colOff>314325</xdr:colOff>
      <xdr:row>63</xdr:row>
      <xdr:rowOff>0</xdr:rowOff>
    </xdr:from>
    <xdr:to>
      <xdr:col>11</xdr:col>
      <xdr:colOff>323850</xdr:colOff>
      <xdr:row>64</xdr:row>
      <xdr:rowOff>0</xdr:rowOff>
    </xdr:to>
    <xdr:sp>
      <xdr:nvSpPr>
        <xdr:cNvPr id="5" name="Line 609"/>
        <xdr:cNvSpPr>
          <a:spLocks/>
        </xdr:cNvSpPr>
      </xdr:nvSpPr>
      <xdr:spPr>
        <a:xfrm flipH="1" flipV="1">
          <a:off x="8172450" y="9782175"/>
          <a:ext cx="9525"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4</xdr:col>
      <xdr:colOff>9525</xdr:colOff>
      <xdr:row>160</xdr:row>
      <xdr:rowOff>161925</xdr:rowOff>
    </xdr:from>
    <xdr:to>
      <xdr:col>8</xdr:col>
      <xdr:colOff>457200</xdr:colOff>
      <xdr:row>160</xdr:row>
      <xdr:rowOff>161925</xdr:rowOff>
    </xdr:to>
    <xdr:sp>
      <xdr:nvSpPr>
        <xdr:cNvPr id="6" name="Line 781"/>
        <xdr:cNvSpPr>
          <a:spLocks/>
        </xdr:cNvSpPr>
      </xdr:nvSpPr>
      <xdr:spPr>
        <a:xfrm>
          <a:off x="3800475" y="26508075"/>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457200</xdr:colOff>
      <xdr:row>159</xdr:row>
      <xdr:rowOff>152400</xdr:rowOff>
    </xdr:from>
    <xdr:to>
      <xdr:col>8</xdr:col>
      <xdr:colOff>457200</xdr:colOff>
      <xdr:row>160</xdr:row>
      <xdr:rowOff>161925</xdr:rowOff>
    </xdr:to>
    <xdr:sp>
      <xdr:nvSpPr>
        <xdr:cNvPr id="7" name="Line 783"/>
        <xdr:cNvSpPr>
          <a:spLocks/>
        </xdr:cNvSpPr>
      </xdr:nvSpPr>
      <xdr:spPr>
        <a:xfrm flipV="1">
          <a:off x="6496050" y="263080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4</xdr:col>
      <xdr:colOff>28575</xdr:colOff>
      <xdr:row>155</xdr:row>
      <xdr:rowOff>123825</xdr:rowOff>
    </xdr:from>
    <xdr:to>
      <xdr:col>8</xdr:col>
      <xdr:colOff>438150</xdr:colOff>
      <xdr:row>155</xdr:row>
      <xdr:rowOff>123825</xdr:rowOff>
    </xdr:to>
    <xdr:sp>
      <xdr:nvSpPr>
        <xdr:cNvPr id="8" name="Line 864"/>
        <xdr:cNvSpPr>
          <a:spLocks/>
        </xdr:cNvSpPr>
      </xdr:nvSpPr>
      <xdr:spPr>
        <a:xfrm>
          <a:off x="3819525" y="25517475"/>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447675</xdr:colOff>
      <xdr:row>154</xdr:row>
      <xdr:rowOff>152400</xdr:rowOff>
    </xdr:from>
    <xdr:to>
      <xdr:col>8</xdr:col>
      <xdr:colOff>447675</xdr:colOff>
      <xdr:row>155</xdr:row>
      <xdr:rowOff>123825</xdr:rowOff>
    </xdr:to>
    <xdr:sp>
      <xdr:nvSpPr>
        <xdr:cNvPr id="9" name="Line 865"/>
        <xdr:cNvSpPr>
          <a:spLocks/>
        </xdr:cNvSpPr>
      </xdr:nvSpPr>
      <xdr:spPr>
        <a:xfrm flipV="1">
          <a:off x="6486525" y="25355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4</xdr:col>
      <xdr:colOff>28575</xdr:colOff>
      <xdr:row>157</xdr:row>
      <xdr:rowOff>123825</xdr:rowOff>
    </xdr:from>
    <xdr:to>
      <xdr:col>8</xdr:col>
      <xdr:colOff>438150</xdr:colOff>
      <xdr:row>157</xdr:row>
      <xdr:rowOff>123825</xdr:rowOff>
    </xdr:to>
    <xdr:sp>
      <xdr:nvSpPr>
        <xdr:cNvPr id="10" name="Line 940"/>
        <xdr:cNvSpPr>
          <a:spLocks/>
        </xdr:cNvSpPr>
      </xdr:nvSpPr>
      <xdr:spPr>
        <a:xfrm>
          <a:off x="3819525" y="25898475"/>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447675</xdr:colOff>
      <xdr:row>156</xdr:row>
      <xdr:rowOff>152400</xdr:rowOff>
    </xdr:from>
    <xdr:to>
      <xdr:col>8</xdr:col>
      <xdr:colOff>447675</xdr:colOff>
      <xdr:row>157</xdr:row>
      <xdr:rowOff>123825</xdr:rowOff>
    </xdr:to>
    <xdr:sp>
      <xdr:nvSpPr>
        <xdr:cNvPr id="11" name="Line 941"/>
        <xdr:cNvSpPr>
          <a:spLocks/>
        </xdr:cNvSpPr>
      </xdr:nvSpPr>
      <xdr:spPr>
        <a:xfrm flipV="1">
          <a:off x="6486525" y="25736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13</xdr:col>
      <xdr:colOff>657225</xdr:colOff>
      <xdr:row>4</xdr:row>
      <xdr:rowOff>104775</xdr:rowOff>
    </xdr:to>
    <xdr:sp>
      <xdr:nvSpPr>
        <xdr:cNvPr id="1" name="Texte 127"/>
        <xdr:cNvSpPr txBox="1">
          <a:spLocks noChangeArrowheads="1"/>
        </xdr:cNvSpPr>
      </xdr:nvSpPr>
      <xdr:spPr>
        <a:xfrm>
          <a:off x="57150" y="104775"/>
          <a:ext cx="4457700" cy="571500"/>
        </a:xfrm>
        <a:prstGeom prst="rect">
          <a:avLst/>
        </a:prstGeom>
        <a:solidFill>
          <a:srgbClr val="FFFFFF"/>
        </a:solidFill>
        <a:ln w="1" cmpd="sng">
          <a:noFill/>
        </a:ln>
      </xdr:spPr>
      <xdr:txBody>
        <a:bodyPr vertOverflow="clip" wrap="square" lIns="27432" tIns="18288" rIns="27432" bIns="18288"/>
        <a:p>
          <a:pPr algn="l">
            <a:defRPr/>
          </a:pPr>
          <a:r>
            <a:rPr lang="en-US" cap="none" sz="900" b="0" i="0" u="none" baseline="0">
              <a:solidFill>
                <a:srgbClr val="000000"/>
              </a:solidFill>
              <a:latin typeface="Helv"/>
              <a:ea typeface="Helv"/>
              <a:cs typeface="Helv"/>
            </a:rPr>
            <a:t>RÉPUBLIQUE ET CANTON DE GENÈVE 
</a:t>
          </a:r>
          <a:r>
            <a:rPr lang="en-US" cap="none" sz="900" b="0" i="0" u="none" baseline="0">
              <a:solidFill>
                <a:srgbClr val="000000"/>
              </a:solidFill>
              <a:latin typeface="Helv"/>
              <a:ea typeface="Helv"/>
              <a:cs typeface="Helv"/>
            </a:rPr>
            <a:t>Département du territoire (DT)
</a:t>
          </a:r>
          <a:r>
            <a:rPr lang="en-US" cap="none" sz="1100" b="1" i="0" u="none" baseline="0">
              <a:solidFill>
                <a:srgbClr val="000000"/>
              </a:solidFill>
              <a:latin typeface="Helv"/>
              <a:ea typeface="Helv"/>
              <a:cs typeface="Helv"/>
            </a:rPr>
            <a:t>Office cantonal du logement et de la planification foncière</a:t>
          </a:r>
        </a:p>
      </xdr:txBody>
    </xdr:sp>
    <xdr:clientData/>
  </xdr:twoCellAnchor>
  <xdr:twoCellAnchor>
    <xdr:from>
      <xdr:col>6</xdr:col>
      <xdr:colOff>390525</xdr:colOff>
      <xdr:row>33</xdr:row>
      <xdr:rowOff>171450</xdr:rowOff>
    </xdr:from>
    <xdr:to>
      <xdr:col>7</xdr:col>
      <xdr:colOff>19050</xdr:colOff>
      <xdr:row>34</xdr:row>
      <xdr:rowOff>9525</xdr:rowOff>
    </xdr:to>
    <xdr:sp fLocksText="0">
      <xdr:nvSpPr>
        <xdr:cNvPr id="2" name="Texte 102"/>
        <xdr:cNvSpPr txBox="1">
          <a:spLocks noChangeArrowheads="1"/>
        </xdr:cNvSpPr>
      </xdr:nvSpPr>
      <xdr:spPr>
        <a:xfrm>
          <a:off x="1847850" y="4981575"/>
          <a:ext cx="85725" cy="28575"/>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390525</xdr:colOff>
      <xdr:row>43</xdr:row>
      <xdr:rowOff>171450</xdr:rowOff>
    </xdr:from>
    <xdr:to>
      <xdr:col>7</xdr:col>
      <xdr:colOff>19050</xdr:colOff>
      <xdr:row>44</xdr:row>
      <xdr:rowOff>9525</xdr:rowOff>
    </xdr:to>
    <xdr:sp fLocksText="0">
      <xdr:nvSpPr>
        <xdr:cNvPr id="3" name="Texte 103"/>
        <xdr:cNvSpPr txBox="1">
          <a:spLocks noChangeArrowheads="1"/>
        </xdr:cNvSpPr>
      </xdr:nvSpPr>
      <xdr:spPr>
        <a:xfrm>
          <a:off x="1847850" y="6505575"/>
          <a:ext cx="85725" cy="28575"/>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9</xdr:row>
      <xdr:rowOff>142875</xdr:rowOff>
    </xdr:from>
    <xdr:to>
      <xdr:col>20</xdr:col>
      <xdr:colOff>533400</xdr:colOff>
      <xdr:row>10</xdr:row>
      <xdr:rowOff>0</xdr:rowOff>
    </xdr:to>
    <xdr:sp fLocksText="0">
      <xdr:nvSpPr>
        <xdr:cNvPr id="1" name="Texte 107"/>
        <xdr:cNvSpPr txBox="1">
          <a:spLocks noChangeArrowheads="1"/>
        </xdr:cNvSpPr>
      </xdr:nvSpPr>
      <xdr:spPr>
        <a:xfrm>
          <a:off x="7296150" y="1752600"/>
          <a:ext cx="466725" cy="47625"/>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14</xdr:col>
      <xdr:colOff>381000</xdr:colOff>
      <xdr:row>62</xdr:row>
      <xdr:rowOff>19050</xdr:rowOff>
    </xdr:from>
    <xdr:to>
      <xdr:col>15</xdr:col>
      <xdr:colOff>57150</xdr:colOff>
      <xdr:row>63</xdr:row>
      <xdr:rowOff>0</xdr:rowOff>
    </xdr:to>
    <xdr:sp>
      <xdr:nvSpPr>
        <xdr:cNvPr id="2" name="Texte 119"/>
        <xdr:cNvSpPr txBox="1">
          <a:spLocks noChangeArrowheads="1"/>
        </xdr:cNvSpPr>
      </xdr:nvSpPr>
      <xdr:spPr>
        <a:xfrm>
          <a:off x="4838700" y="8943975"/>
          <a:ext cx="457200" cy="171450"/>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F/pce</a:t>
          </a:r>
        </a:p>
      </xdr:txBody>
    </xdr:sp>
    <xdr:clientData/>
  </xdr:twoCellAnchor>
  <xdr:twoCellAnchor>
    <xdr:from>
      <xdr:col>20</xdr:col>
      <xdr:colOff>161925</xdr:colOff>
      <xdr:row>9</xdr:row>
      <xdr:rowOff>28575</xdr:rowOff>
    </xdr:from>
    <xdr:to>
      <xdr:col>20</xdr:col>
      <xdr:colOff>628650</xdr:colOff>
      <xdr:row>9</xdr:row>
      <xdr:rowOff>76200</xdr:rowOff>
    </xdr:to>
    <xdr:sp fLocksText="0">
      <xdr:nvSpPr>
        <xdr:cNvPr id="3" name="Texte 130"/>
        <xdr:cNvSpPr txBox="1">
          <a:spLocks noChangeArrowheads="1"/>
        </xdr:cNvSpPr>
      </xdr:nvSpPr>
      <xdr:spPr>
        <a:xfrm>
          <a:off x="7391400" y="1638300"/>
          <a:ext cx="466725" cy="47625"/>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19</xdr:col>
      <xdr:colOff>447675</xdr:colOff>
      <xdr:row>10</xdr:row>
      <xdr:rowOff>57150</xdr:rowOff>
    </xdr:from>
    <xdr:to>
      <xdr:col>20</xdr:col>
      <xdr:colOff>152400</xdr:colOff>
      <xdr:row>15</xdr:row>
      <xdr:rowOff>9525</xdr:rowOff>
    </xdr:to>
    <xdr:sp fLocksText="0">
      <xdr:nvSpPr>
        <xdr:cNvPr id="4" name="Texte 131"/>
        <xdr:cNvSpPr txBox="1">
          <a:spLocks noChangeArrowheads="1"/>
        </xdr:cNvSpPr>
      </xdr:nvSpPr>
      <xdr:spPr>
        <a:xfrm>
          <a:off x="6915150" y="1857375"/>
          <a:ext cx="466725" cy="36195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20</xdr:col>
      <xdr:colOff>485775</xdr:colOff>
      <xdr:row>16</xdr:row>
      <xdr:rowOff>19050</xdr:rowOff>
    </xdr:from>
    <xdr:to>
      <xdr:col>21</xdr:col>
      <xdr:colOff>190500</xdr:colOff>
      <xdr:row>16</xdr:row>
      <xdr:rowOff>19050</xdr:rowOff>
    </xdr:to>
    <xdr:sp fLocksText="0">
      <xdr:nvSpPr>
        <xdr:cNvPr id="5" name="Texte 138"/>
        <xdr:cNvSpPr txBox="1">
          <a:spLocks noChangeArrowheads="1"/>
        </xdr:cNvSpPr>
      </xdr:nvSpPr>
      <xdr:spPr>
        <a:xfrm>
          <a:off x="7715250" y="2419350"/>
          <a:ext cx="466725"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53</xdr:row>
      <xdr:rowOff>161925</xdr:rowOff>
    </xdr:from>
    <xdr:to>
      <xdr:col>12</xdr:col>
      <xdr:colOff>342900</xdr:colOff>
      <xdr:row>54</xdr:row>
      <xdr:rowOff>19050</xdr:rowOff>
    </xdr:to>
    <xdr:sp fLocksText="0">
      <xdr:nvSpPr>
        <xdr:cNvPr id="1" name="Texte 117"/>
        <xdr:cNvSpPr txBox="1">
          <a:spLocks noChangeArrowheads="1"/>
        </xdr:cNvSpPr>
      </xdr:nvSpPr>
      <xdr:spPr>
        <a:xfrm>
          <a:off x="3219450" y="8181975"/>
          <a:ext cx="361950" cy="47625"/>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12</xdr:col>
      <xdr:colOff>0</xdr:colOff>
      <xdr:row>54</xdr:row>
      <xdr:rowOff>161925</xdr:rowOff>
    </xdr:from>
    <xdr:to>
      <xdr:col>12</xdr:col>
      <xdr:colOff>361950</xdr:colOff>
      <xdr:row>55</xdr:row>
      <xdr:rowOff>19050</xdr:rowOff>
    </xdr:to>
    <xdr:sp fLocksText="0">
      <xdr:nvSpPr>
        <xdr:cNvPr id="2" name="Texte 118"/>
        <xdr:cNvSpPr txBox="1">
          <a:spLocks noChangeArrowheads="1"/>
        </xdr:cNvSpPr>
      </xdr:nvSpPr>
      <xdr:spPr>
        <a:xfrm>
          <a:off x="3238500" y="8372475"/>
          <a:ext cx="361950" cy="47625"/>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11</xdr:col>
      <xdr:colOff>114300</xdr:colOff>
      <xdr:row>54</xdr:row>
      <xdr:rowOff>161925</xdr:rowOff>
    </xdr:from>
    <xdr:to>
      <xdr:col>12</xdr:col>
      <xdr:colOff>342900</xdr:colOff>
      <xdr:row>55</xdr:row>
      <xdr:rowOff>19050</xdr:rowOff>
    </xdr:to>
    <xdr:sp fLocksText="0">
      <xdr:nvSpPr>
        <xdr:cNvPr id="3" name="Texte 134"/>
        <xdr:cNvSpPr txBox="1">
          <a:spLocks noChangeArrowheads="1"/>
        </xdr:cNvSpPr>
      </xdr:nvSpPr>
      <xdr:spPr>
        <a:xfrm>
          <a:off x="3219450" y="8372475"/>
          <a:ext cx="361950" cy="47625"/>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12</xdr:col>
      <xdr:colOff>485775</xdr:colOff>
      <xdr:row>64</xdr:row>
      <xdr:rowOff>66675</xdr:rowOff>
    </xdr:from>
    <xdr:to>
      <xdr:col>19</xdr:col>
      <xdr:colOff>114300</xdr:colOff>
      <xdr:row>68</xdr:row>
      <xdr:rowOff>85725</xdr:rowOff>
    </xdr:to>
    <xdr:sp>
      <xdr:nvSpPr>
        <xdr:cNvPr id="4" name="Texte 128"/>
        <xdr:cNvSpPr txBox="1">
          <a:spLocks noChangeArrowheads="1"/>
        </xdr:cNvSpPr>
      </xdr:nvSpPr>
      <xdr:spPr>
        <a:xfrm>
          <a:off x="3724275" y="9001125"/>
          <a:ext cx="2628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Helv"/>
              <a:ea typeface="Helv"/>
              <a:cs typeface="Helv"/>
            </a:rPr>
            <a:t>Date et signature du requérant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38</xdr:row>
      <xdr:rowOff>600075</xdr:rowOff>
    </xdr:from>
    <xdr:to>
      <xdr:col>9</xdr:col>
      <xdr:colOff>466725</xdr:colOff>
      <xdr:row>41</xdr:row>
      <xdr:rowOff>123825</xdr:rowOff>
    </xdr:to>
    <xdr:sp>
      <xdr:nvSpPr>
        <xdr:cNvPr id="1" name="Texte 128"/>
        <xdr:cNvSpPr txBox="1">
          <a:spLocks noChangeArrowheads="1"/>
        </xdr:cNvSpPr>
      </xdr:nvSpPr>
      <xdr:spPr>
        <a:xfrm>
          <a:off x="3857625" y="8753475"/>
          <a:ext cx="2628900" cy="9048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Helv"/>
              <a:ea typeface="Helv"/>
              <a:cs typeface="Helv"/>
            </a:rPr>
            <a:t>Date et signature du requérant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I18"/>
  <sheetViews>
    <sheetView showGridLines="0" zoomScalePageLayoutView="0" workbookViewId="0" topLeftCell="A1">
      <selection activeCell="H28" sqref="H28"/>
    </sheetView>
  </sheetViews>
  <sheetFormatPr defaultColWidth="11.421875" defaultRowHeight="12.75"/>
  <cols>
    <col min="1" max="5" width="11.421875" style="328" customWidth="1"/>
    <col min="6" max="6" width="12.28125" style="328" customWidth="1"/>
    <col min="7" max="16384" width="11.421875" style="328" customWidth="1"/>
  </cols>
  <sheetData>
    <row r="1" spans="1:8" ht="13.5" thickTop="1">
      <c r="A1" s="346"/>
      <c r="B1" s="347"/>
      <c r="C1" s="347"/>
      <c r="D1" s="347"/>
      <c r="E1" s="347"/>
      <c r="F1" s="347"/>
      <c r="G1" s="347"/>
      <c r="H1" s="348"/>
    </row>
    <row r="2" spans="1:8" ht="12.75">
      <c r="A2" s="349"/>
      <c r="B2" s="350"/>
      <c r="C2" s="350"/>
      <c r="D2" s="350"/>
      <c r="E2" s="350"/>
      <c r="F2" s="350"/>
      <c r="G2" s="350"/>
      <c r="H2" s="351"/>
    </row>
    <row r="3" spans="1:8" ht="12.75">
      <c r="A3" s="349"/>
      <c r="B3" s="350"/>
      <c r="C3" s="350"/>
      <c r="D3" s="350"/>
      <c r="E3" s="350"/>
      <c r="F3" s="350"/>
      <c r="G3" s="350"/>
      <c r="H3" s="351"/>
    </row>
    <row r="4" spans="1:8" ht="12.75">
      <c r="A4" s="349"/>
      <c r="B4" s="350"/>
      <c r="C4" s="350"/>
      <c r="D4" s="350"/>
      <c r="E4" s="350"/>
      <c r="F4" s="350"/>
      <c r="G4" s="350"/>
      <c r="H4" s="351"/>
    </row>
    <row r="5" spans="1:8" ht="12.75">
      <c r="A5" s="349"/>
      <c r="B5" s="350"/>
      <c r="C5" s="350"/>
      <c r="D5" s="350"/>
      <c r="E5" s="350"/>
      <c r="F5" s="350"/>
      <c r="G5" s="350"/>
      <c r="H5" s="351"/>
    </row>
    <row r="6" spans="1:8" ht="12.75">
      <c r="A6" s="349"/>
      <c r="B6" s="350"/>
      <c r="C6" s="350"/>
      <c r="D6" s="350"/>
      <c r="E6" s="350"/>
      <c r="F6" s="350"/>
      <c r="G6" s="350"/>
      <c r="H6" s="351"/>
    </row>
    <row r="7" spans="1:8" ht="42" customHeight="1">
      <c r="A7" s="349"/>
      <c r="B7" s="350"/>
      <c r="C7" s="811"/>
      <c r="D7" s="811"/>
      <c r="E7" s="811"/>
      <c r="F7" s="811"/>
      <c r="G7" s="350"/>
      <c r="H7" s="351"/>
    </row>
    <row r="8" spans="1:9" ht="12.75">
      <c r="A8" s="349"/>
      <c r="B8" s="799"/>
      <c r="C8" s="799"/>
      <c r="D8" s="799"/>
      <c r="E8" s="799"/>
      <c r="F8" s="799"/>
      <c r="G8" s="799"/>
      <c r="H8" s="800"/>
      <c r="I8" s="350"/>
    </row>
    <row r="9" spans="1:8" ht="12.75">
      <c r="A9" s="352"/>
      <c r="B9" s="252"/>
      <c r="C9" s="252"/>
      <c r="D9" s="252"/>
      <c r="E9" s="252"/>
      <c r="F9" s="252"/>
      <c r="G9" s="350"/>
      <c r="H9" s="351"/>
    </row>
    <row r="10" spans="1:8" ht="18">
      <c r="A10" s="812" t="s">
        <v>269</v>
      </c>
      <c r="B10" s="813"/>
      <c r="C10" s="813"/>
      <c r="D10" s="813"/>
      <c r="E10" s="813"/>
      <c r="F10" s="813"/>
      <c r="G10" s="814"/>
      <c r="H10" s="815"/>
    </row>
    <row r="11" spans="1:8" ht="12.75">
      <c r="A11" s="349"/>
      <c r="B11" s="350"/>
      <c r="C11" s="350"/>
      <c r="D11" s="350"/>
      <c r="E11" s="350"/>
      <c r="F11" s="350"/>
      <c r="G11" s="350"/>
      <c r="H11" s="351"/>
    </row>
    <row r="12" spans="1:8" ht="12.75">
      <c r="A12" s="349"/>
      <c r="B12" s="350"/>
      <c r="C12" s="350"/>
      <c r="D12" s="350"/>
      <c r="E12" s="350"/>
      <c r="F12" s="350"/>
      <c r="G12" s="350"/>
      <c r="H12" s="351"/>
    </row>
    <row r="13" spans="1:8" ht="12.75">
      <c r="A13" s="349"/>
      <c r="B13" s="350"/>
      <c r="C13" s="350"/>
      <c r="D13" s="350"/>
      <c r="E13" s="350"/>
      <c r="F13" s="350"/>
      <c r="G13" s="350"/>
      <c r="H13" s="351"/>
    </row>
    <row r="14" spans="1:8" ht="12.75">
      <c r="A14" s="349"/>
      <c r="B14" s="350"/>
      <c r="C14" s="350"/>
      <c r="D14" s="350"/>
      <c r="E14" s="350"/>
      <c r="F14" s="350"/>
      <c r="G14" s="350"/>
      <c r="H14" s="351"/>
    </row>
    <row r="15" spans="1:8" ht="12.75">
      <c r="A15" s="349"/>
      <c r="B15" s="350"/>
      <c r="C15" s="350"/>
      <c r="D15" s="350"/>
      <c r="E15" s="350"/>
      <c r="F15" s="350"/>
      <c r="G15" s="350"/>
      <c r="H15" s="351"/>
    </row>
    <row r="16" spans="1:8" ht="12.75">
      <c r="A16" s="349"/>
      <c r="B16" s="350"/>
      <c r="C16" s="350"/>
      <c r="D16" s="350"/>
      <c r="E16" s="350"/>
      <c r="F16" s="350"/>
      <c r="G16" s="350"/>
      <c r="H16" s="351"/>
    </row>
    <row r="17" spans="1:8" ht="27.75" customHeight="1">
      <c r="A17" s="809" t="s">
        <v>341</v>
      </c>
      <c r="B17" s="810"/>
      <c r="C17" s="810"/>
      <c r="D17" s="810"/>
      <c r="E17" s="810"/>
      <c r="F17" s="810"/>
      <c r="G17" s="810"/>
      <c r="H17" s="351"/>
    </row>
    <row r="18" spans="1:8" ht="13.5" thickBot="1">
      <c r="A18" s="353"/>
      <c r="B18" s="354"/>
      <c r="C18" s="354"/>
      <c r="D18" s="354"/>
      <c r="E18" s="354"/>
      <c r="F18" s="354"/>
      <c r="G18" s="354"/>
      <c r="H18" s="355"/>
    </row>
    <row r="19" ht="13.5" thickTop="1"/>
  </sheetData>
  <sheetProtection password="E496" sheet="1"/>
  <mergeCells count="3">
    <mergeCell ref="A17:G17"/>
    <mergeCell ref="C7:F7"/>
    <mergeCell ref="A10:H10"/>
  </mergeCells>
  <printOptions horizontalCentered="1" verticalCentered="1"/>
  <pageMargins left="0.2755905511811024" right="0.2755905511811024" top="0.2362204724409449" bottom="0.11811023622047245" header="0.2362204724409449" footer="0.2755905511811024"/>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euil2"/>
  <dimension ref="A1:CR306"/>
  <sheetViews>
    <sheetView showGridLines="0" showZeros="0" tabSelected="1" zoomScale="110" zoomScaleNormal="110" zoomScalePageLayoutView="0" workbookViewId="0" topLeftCell="A1">
      <selection activeCell="B12" sqref="B12"/>
    </sheetView>
  </sheetViews>
  <sheetFormatPr defaultColWidth="9.140625" defaultRowHeight="15" customHeight="1"/>
  <cols>
    <col min="1" max="1" width="6.28125" style="30" customWidth="1"/>
    <col min="2" max="2" width="28.57421875" style="29" customWidth="1"/>
    <col min="3" max="3" width="9.00390625" style="29" customWidth="1"/>
    <col min="4" max="4" width="13.00390625" style="29" customWidth="1"/>
    <col min="5" max="5" width="6.8515625" style="29" customWidth="1"/>
    <col min="6" max="6" width="11.8515625" style="30" customWidth="1"/>
    <col min="7" max="7" width="5.421875" style="30" customWidth="1"/>
    <col min="8" max="8" width="9.57421875" style="30" customWidth="1"/>
    <col min="9" max="9" width="11.57421875" style="30" customWidth="1"/>
    <col min="10" max="10" width="2.421875" style="33" customWidth="1"/>
    <col min="11" max="11" width="13.28125" style="36" customWidth="1"/>
    <col min="12" max="12" width="15.140625" style="30" customWidth="1"/>
    <col min="13" max="13" width="11.28125" style="30" customWidth="1"/>
    <col min="14" max="14" width="9.8515625" style="37" customWidth="1"/>
    <col min="15" max="15" width="18.00390625" style="30" customWidth="1"/>
    <col min="16" max="16" width="2.00390625" style="8" customWidth="1"/>
    <col min="17" max="17" width="3.00390625" style="8" customWidth="1"/>
    <col min="18" max="18" width="4.140625" style="8" customWidth="1"/>
    <col min="19" max="19" width="1.1484375" style="8" customWidth="1"/>
    <col min="20" max="20" width="6.57421875" style="8" customWidth="1"/>
    <col min="21" max="21" width="4.421875" style="8" customWidth="1"/>
    <col min="22" max="22" width="2.140625" style="8" customWidth="1"/>
    <col min="23" max="23" width="12.00390625" style="8" customWidth="1"/>
    <col min="24" max="24" width="1.7109375" style="8" customWidth="1"/>
    <col min="25" max="25" width="5.421875" style="8" customWidth="1"/>
    <col min="26" max="26" width="7.28125" style="8" customWidth="1"/>
    <col min="27" max="27" width="2.00390625" style="32" customWidth="1"/>
    <col min="28" max="28" width="2.00390625" style="5" customWidth="1"/>
    <col min="29" max="29" width="11.28125" style="8" customWidth="1"/>
    <col min="30" max="30" width="2.00390625" style="32" customWidth="1"/>
    <col min="31" max="31" width="2.00390625" style="5" customWidth="1"/>
    <col min="32" max="32" width="12.00390625" style="8" customWidth="1"/>
    <col min="33" max="33" width="2.00390625" style="32" customWidth="1"/>
    <col min="34" max="34" width="3.00390625" style="32" customWidth="1"/>
    <col min="35" max="35" width="6.421875" style="56" customWidth="1"/>
    <col min="36" max="36" width="2.00390625" style="8" customWidth="1"/>
    <col min="37" max="37" width="1.7109375" style="8" customWidth="1"/>
    <col min="38" max="40" width="11.421875" style="8" customWidth="1"/>
    <col min="41" max="41" width="7.8515625" style="8" customWidth="1"/>
    <col min="42" max="42" width="2.00390625" style="8" customWidth="1"/>
    <col min="43" max="43" width="3.00390625" style="8" customWidth="1"/>
    <col min="44" max="44" width="4.140625" style="8" customWidth="1"/>
    <col min="45" max="45" width="1.1484375" style="8" customWidth="1"/>
    <col min="46" max="46" width="6.7109375" style="8" customWidth="1"/>
    <col min="47" max="47" width="7.00390625" style="8" customWidth="1"/>
    <col min="48" max="48" width="6.140625" style="8" customWidth="1"/>
    <col min="49" max="49" width="2.00390625" style="8" customWidth="1"/>
    <col min="50" max="50" width="8.00390625" style="8" customWidth="1"/>
    <col min="51" max="51" width="5.57421875" style="8" customWidth="1"/>
    <col min="52" max="52" width="3.28125" style="8" customWidth="1"/>
    <col min="53" max="53" width="12.00390625" style="8" customWidth="1"/>
    <col min="54" max="55" width="2.00390625" style="8" customWidth="1"/>
    <col min="56" max="56" width="11.8515625" style="8" customWidth="1"/>
    <col min="57" max="57" width="2.00390625" style="8" customWidth="1"/>
    <col min="58" max="58" width="3.00390625" style="8" customWidth="1"/>
    <col min="59" max="59" width="11.421875" style="8" customWidth="1"/>
    <col min="60" max="60" width="2.00390625" style="8" customWidth="1"/>
    <col min="61" max="66" width="11.421875" style="8" customWidth="1"/>
    <col min="67" max="67" width="9.140625" style="8" customWidth="1"/>
    <col min="68" max="68" width="2.00390625" style="8" customWidth="1"/>
    <col min="69" max="69" width="3.00390625" style="8" customWidth="1"/>
    <col min="70" max="70" width="4.140625" style="8" customWidth="1"/>
    <col min="71" max="71" width="1.1484375" style="8" customWidth="1"/>
    <col min="72" max="72" width="4.8515625" style="8" customWidth="1"/>
    <col min="73" max="73" width="4.421875" style="8" customWidth="1"/>
    <col min="74" max="74" width="8.8515625" style="8" customWidth="1"/>
    <col min="75" max="75" width="2.140625" style="8" customWidth="1"/>
    <col min="76" max="76" width="6.57421875" style="8" customWidth="1"/>
    <col min="77" max="77" width="8.57421875" style="8" customWidth="1"/>
    <col min="78" max="78" width="2.140625" style="8" customWidth="1"/>
    <col min="79" max="79" width="2.00390625" style="8" customWidth="1"/>
    <col min="80" max="80" width="12.28125" style="8" customWidth="1"/>
    <col min="81" max="81" width="2.421875" style="8" customWidth="1"/>
    <col min="82" max="82" width="2.28125" style="8" customWidth="1"/>
    <col min="83" max="83" width="10.140625" style="8" customWidth="1"/>
    <col min="84" max="84" width="2.00390625" style="8" customWidth="1"/>
    <col min="85" max="85" width="3.00390625" style="8" customWidth="1"/>
    <col min="86" max="86" width="11.421875" style="8" customWidth="1"/>
    <col min="87" max="87" width="2.00390625" style="8" customWidth="1"/>
    <col min="88" max="88" width="8.7109375" style="30" customWidth="1"/>
    <col min="89" max="89" width="13.28125" style="30" customWidth="1"/>
    <col min="90" max="90" width="7.140625" style="30" customWidth="1"/>
    <col min="91" max="91" width="14.421875" style="30" customWidth="1"/>
    <col min="92" max="92" width="9.7109375" style="30" customWidth="1"/>
    <col min="93" max="93" width="8.421875" style="30" customWidth="1"/>
    <col min="94" max="94" width="7.140625" style="30" customWidth="1"/>
    <col min="95" max="95" width="1.7109375" style="30" customWidth="1"/>
    <col min="96" max="96" width="15.7109375" style="66" customWidth="1"/>
    <col min="97" max="97" width="7.8515625" style="30" customWidth="1"/>
    <col min="98" max="16384" width="9.140625" style="30" customWidth="1"/>
  </cols>
  <sheetData>
    <row r="1" spans="1:17" ht="13.5" customHeight="1" thickTop="1">
      <c r="A1" s="286"/>
      <c r="B1" s="287"/>
      <c r="C1" s="287"/>
      <c r="D1" s="287"/>
      <c r="E1" s="287"/>
      <c r="F1" s="288"/>
      <c r="G1" s="288"/>
      <c r="H1" s="288"/>
      <c r="I1" s="288"/>
      <c r="J1" s="451"/>
      <c r="K1" s="289" t="s">
        <v>0</v>
      </c>
      <c r="L1" s="37"/>
      <c r="M1" s="469"/>
      <c r="P1" s="33"/>
      <c r="Q1" s="33"/>
    </row>
    <row r="2" spans="1:17" ht="4.5" customHeight="1">
      <c r="A2" s="290"/>
      <c r="K2" s="33"/>
      <c r="L2" s="257"/>
      <c r="M2" s="282"/>
      <c r="P2" s="33"/>
      <c r="Q2" s="33"/>
    </row>
    <row r="3" spans="1:17" ht="13.5" customHeight="1">
      <c r="A3" s="290"/>
      <c r="K3" s="150" t="s">
        <v>1</v>
      </c>
      <c r="L3" s="37"/>
      <c r="M3" s="790"/>
      <c r="P3" s="33"/>
      <c r="Q3" s="33"/>
    </row>
    <row r="4" spans="1:17" ht="13.5" customHeight="1">
      <c r="A4" s="290"/>
      <c r="K4" s="33" t="s">
        <v>270</v>
      </c>
      <c r="L4" s="37"/>
      <c r="M4" s="470"/>
      <c r="P4" s="33"/>
      <c r="Q4" s="33"/>
    </row>
    <row r="5" spans="1:17" ht="13.5" customHeight="1">
      <c r="A5" s="290"/>
      <c r="P5" s="33"/>
      <c r="Q5" s="33"/>
    </row>
    <row r="6" spans="1:17" ht="13.5" customHeight="1">
      <c r="A6" s="290"/>
      <c r="P6" s="33"/>
      <c r="Q6" s="33"/>
    </row>
    <row r="7" spans="1:17" ht="18.75" customHeight="1">
      <c r="A7" s="290"/>
      <c r="E7" s="808" t="s">
        <v>501</v>
      </c>
      <c r="F7" s="476"/>
      <c r="G7" s="337"/>
      <c r="I7" s="707"/>
      <c r="M7"/>
      <c r="P7" s="33"/>
      <c r="Q7" s="33"/>
    </row>
    <row r="8" spans="1:17" ht="12.75" customHeight="1">
      <c r="A8" s="290"/>
      <c r="P8" s="33"/>
      <c r="Q8" s="33"/>
    </row>
    <row r="9" spans="1:17" ht="12.75" customHeight="1">
      <c r="A9" s="290"/>
      <c r="F9"/>
      <c r="G9"/>
      <c r="H9" s="273"/>
      <c r="J9" s="452"/>
      <c r="P9" s="33"/>
      <c r="Q9" s="33"/>
    </row>
    <row r="10" spans="1:20" ht="12.75" customHeight="1">
      <c r="A10" s="290"/>
      <c r="B10" s="30"/>
      <c r="C10" s="30"/>
      <c r="D10" s="30"/>
      <c r="E10" s="30"/>
      <c r="K10" s="30"/>
      <c r="P10" s="33"/>
      <c r="Q10" s="33"/>
      <c r="T10" s="330">
        <v>1</v>
      </c>
    </row>
    <row r="11" spans="1:20" ht="12.75" customHeight="1">
      <c r="A11" s="290"/>
      <c r="B11" s="30"/>
      <c r="C11" s="30"/>
      <c r="D11" s="122"/>
      <c r="E11" s="30"/>
      <c r="P11" s="33"/>
      <c r="Q11" s="33"/>
      <c r="T11" s="330">
        <v>2</v>
      </c>
    </row>
    <row r="12" spans="1:20" ht="12.75" customHeight="1">
      <c r="A12" s="290"/>
      <c r="B12" s="30"/>
      <c r="C12" s="30"/>
      <c r="D12" s="30"/>
      <c r="E12" s="30"/>
      <c r="F12" s="64"/>
      <c r="G12" s="64"/>
      <c r="P12" s="33"/>
      <c r="Q12" s="33"/>
      <c r="T12" s="330">
        <v>3</v>
      </c>
    </row>
    <row r="13" spans="1:20" ht="12.75" customHeight="1">
      <c r="A13" s="290"/>
      <c r="P13" s="33"/>
      <c r="Q13" s="33"/>
      <c r="T13" s="330">
        <v>4</v>
      </c>
    </row>
    <row r="14" spans="1:20" ht="12.75" customHeight="1">
      <c r="A14" s="290"/>
      <c r="L14" s="1"/>
      <c r="P14" s="33"/>
      <c r="Q14" s="33"/>
      <c r="T14" s="330">
        <v>5</v>
      </c>
    </row>
    <row r="15" spans="1:17" ht="5.25" customHeight="1">
      <c r="A15" s="290"/>
      <c r="B15" s="48"/>
      <c r="C15" s="48"/>
      <c r="D15" s="48"/>
      <c r="E15" s="48"/>
      <c r="F15" s="322"/>
      <c r="G15" s="322"/>
      <c r="H15" s="323"/>
      <c r="I15" s="33"/>
      <c r="K15" s="28"/>
      <c r="L15" s="33"/>
      <c r="M15" s="33"/>
      <c r="N15" s="295"/>
      <c r="O15" s="33"/>
      <c r="P15" s="33"/>
      <c r="Q15" s="33"/>
    </row>
    <row r="16" spans="1:17" ht="12.75">
      <c r="A16" s="290"/>
      <c r="B16" s="268" t="s">
        <v>486</v>
      </c>
      <c r="C16" s="477"/>
      <c r="E16" s="376"/>
      <c r="L16" s="253" t="s">
        <v>401</v>
      </c>
      <c r="M16" s="478"/>
      <c r="N16"/>
      <c r="O16"/>
      <c r="P16" s="33"/>
      <c r="Q16" s="33"/>
    </row>
    <row r="17" spans="1:17" ht="5.25" customHeight="1">
      <c r="A17" s="290"/>
      <c r="B17" s="255"/>
      <c r="C17" s="255"/>
      <c r="D17" s="255"/>
      <c r="F17" s="204"/>
      <c r="G17" s="204"/>
      <c r="H17" s="204"/>
      <c r="I17" s="204"/>
      <c r="J17" s="38"/>
      <c r="K17" s="256"/>
      <c r="L17" s="204"/>
      <c r="M17" s="204"/>
      <c r="N17"/>
      <c r="O17"/>
      <c r="P17" s="33"/>
      <c r="Q17" s="33"/>
    </row>
    <row r="18" spans="1:87" ht="2.25" customHeight="1">
      <c r="A18" s="290"/>
      <c r="E18" s="324"/>
      <c r="N18"/>
      <c r="O18"/>
      <c r="P18" s="33"/>
      <c r="Q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row>
    <row r="19" spans="1:87" ht="15" customHeight="1">
      <c r="A19" s="290"/>
      <c r="B19" s="258" t="s">
        <v>4</v>
      </c>
      <c r="C19" s="261" t="s">
        <v>3</v>
      </c>
      <c r="D19" s="267"/>
      <c r="E19" s="404"/>
      <c r="F19" s="404"/>
      <c r="G19" s="404"/>
      <c r="H19" s="254"/>
      <c r="I19" s="254"/>
      <c r="J19" s="35"/>
      <c r="K19" s="254"/>
      <c r="L19" s="254"/>
      <c r="M19" s="254"/>
      <c r="N19"/>
      <c r="O19"/>
      <c r="P19" s="33"/>
      <c r="Q19" s="33"/>
      <c r="AO19" s="8" t="s">
        <v>5</v>
      </c>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row>
    <row r="20" spans="1:87" ht="15" customHeight="1">
      <c r="A20" s="290"/>
      <c r="B20" s="259" t="s">
        <v>6</v>
      </c>
      <c r="C20" s="261" t="s">
        <v>3</v>
      </c>
      <c r="D20" s="262"/>
      <c r="E20" s="405"/>
      <c r="F20" s="405"/>
      <c r="G20" s="405"/>
      <c r="H20" s="254"/>
      <c r="I20" s="254"/>
      <c r="J20" s="35"/>
      <c r="K20" s="254"/>
      <c r="L20" s="254"/>
      <c r="M20" s="254"/>
      <c r="N20"/>
      <c r="O20"/>
      <c r="P20" s="33"/>
      <c r="Q20" s="33"/>
      <c r="AO20" s="8" t="s">
        <v>5</v>
      </c>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row>
    <row r="21" spans="1:87" ht="15" customHeight="1">
      <c r="A21" s="290"/>
      <c r="B21" s="259" t="s">
        <v>7</v>
      </c>
      <c r="C21" s="261" t="s">
        <v>3</v>
      </c>
      <c r="D21" s="262"/>
      <c r="E21" s="405"/>
      <c r="F21" s="405"/>
      <c r="G21" s="405"/>
      <c r="H21" s="254"/>
      <c r="I21" s="254"/>
      <c r="J21" s="35"/>
      <c r="K21" s="254"/>
      <c r="L21" s="254"/>
      <c r="M21" s="254"/>
      <c r="N21"/>
      <c r="O21"/>
      <c r="P21" s="33"/>
      <c r="Q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row>
    <row r="22" spans="1:87" ht="15" customHeight="1">
      <c r="A22" s="290"/>
      <c r="B22" s="259" t="s">
        <v>8</v>
      </c>
      <c r="C22" s="261" t="s">
        <v>3</v>
      </c>
      <c r="D22" s="265"/>
      <c r="E22" s="406"/>
      <c r="F22" s="406"/>
      <c r="G22" s="406"/>
      <c r="H22" s="264"/>
      <c r="I22" s="264"/>
      <c r="J22" s="264"/>
      <c r="K22" s="264"/>
      <c r="L22" s="264"/>
      <c r="M22" s="264"/>
      <c r="N22"/>
      <c r="O22"/>
      <c r="P22" s="33"/>
      <c r="Q22" s="33"/>
      <c r="AK22" s="9"/>
      <c r="AL22" s="9"/>
      <c r="AM22" s="9"/>
      <c r="AN22" s="9"/>
      <c r="AO22" s="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row>
    <row r="23" spans="1:87" ht="15" customHeight="1">
      <c r="A23" s="290"/>
      <c r="B23" s="263" t="s">
        <v>9</v>
      </c>
      <c r="C23" s="261" t="s">
        <v>3</v>
      </c>
      <c r="D23" s="267"/>
      <c r="E23" s="407"/>
      <c r="F23" s="407"/>
      <c r="G23" s="407"/>
      <c r="H23" s="254"/>
      <c r="I23" s="254"/>
      <c r="K23" s="260" t="s">
        <v>10</v>
      </c>
      <c r="L23" s="266"/>
      <c r="M23" s="254"/>
      <c r="N23"/>
      <c r="O23"/>
      <c r="P23" s="33"/>
      <c r="Q23" s="33"/>
      <c r="AK23" s="9"/>
      <c r="AL23" s="9"/>
      <c r="AM23" s="9"/>
      <c r="AN23" s="9"/>
      <c r="AO23" s="9"/>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row>
    <row r="24" spans="1:87" ht="15" customHeight="1">
      <c r="A24" s="290"/>
      <c r="B24" s="259" t="s">
        <v>230</v>
      </c>
      <c r="C24" s="261" t="s">
        <v>3</v>
      </c>
      <c r="D24" s="265"/>
      <c r="E24" s="406"/>
      <c r="F24" s="260" t="s">
        <v>11</v>
      </c>
      <c r="G24" s="260"/>
      <c r="H24" s="449"/>
      <c r="K24" s="258" t="s">
        <v>12</v>
      </c>
      <c r="L24" s="329"/>
      <c r="M24" s="264"/>
      <c r="N24"/>
      <c r="O24"/>
      <c r="P24" s="33"/>
      <c r="Q24" s="33"/>
      <c r="AO24" s="8" t="s">
        <v>13</v>
      </c>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row>
    <row r="25" spans="1:87" ht="3" customHeight="1">
      <c r="A25" s="290"/>
      <c r="B25" s="50"/>
      <c r="C25" s="50"/>
      <c r="D25" s="50"/>
      <c r="E25" s="50"/>
      <c r="F25" s="51"/>
      <c r="G25" s="51"/>
      <c r="P25" s="33"/>
      <c r="Q25" s="33"/>
      <c r="AO25" s="38"/>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row>
    <row r="26" spans="1:87" ht="12.75" customHeight="1">
      <c r="A26" s="290"/>
      <c r="B26" s="50"/>
      <c r="C26" s="50"/>
      <c r="D26" s="50"/>
      <c r="E26" s="50"/>
      <c r="F26" s="51">
        <f>'Page 1'!B21</f>
        <v>0</v>
      </c>
      <c r="G26" s="51"/>
      <c r="P26" s="33"/>
      <c r="Q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row>
    <row r="27" spans="1:87" ht="15" customHeight="1">
      <c r="A27" s="290"/>
      <c r="B27"/>
      <c r="C27"/>
      <c r="D27"/>
      <c r="L27" s="1"/>
      <c r="P27" s="33"/>
      <c r="Q27" s="33"/>
      <c r="AO27" s="8" t="s">
        <v>14</v>
      </c>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row>
    <row r="28" spans="1:87" ht="15" customHeight="1">
      <c r="A28" s="290"/>
      <c r="B28"/>
      <c r="C28"/>
      <c r="D28"/>
      <c r="E28" s="59"/>
      <c r="F28" s="60"/>
      <c r="G28" s="60"/>
      <c r="H28" s="60"/>
      <c r="I28" s="60"/>
      <c r="J28" s="51"/>
      <c r="K28" s="30"/>
      <c r="L28" s="60"/>
      <c r="N28" s="57"/>
      <c r="P28" s="33"/>
      <c r="Q28" s="33"/>
      <c r="AO28" s="8" t="s">
        <v>5</v>
      </c>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row>
    <row r="29" spans="1:87" ht="15" customHeight="1">
      <c r="A29" s="290"/>
      <c r="B29" s="59"/>
      <c r="C29" s="59"/>
      <c r="D29" s="59"/>
      <c r="E29" s="59"/>
      <c r="F29" s="60"/>
      <c r="G29" s="60"/>
      <c r="H29" s="60"/>
      <c r="I29" s="60"/>
      <c r="J29" s="51"/>
      <c r="K29" s="61"/>
      <c r="L29" s="60"/>
      <c r="N29" s="30"/>
      <c r="P29" s="33"/>
      <c r="Q29" s="33"/>
      <c r="AO29" s="8" t="s">
        <v>5</v>
      </c>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row>
    <row r="30" spans="1:87" ht="3.75" customHeight="1">
      <c r="A30" s="290"/>
      <c r="B30" s="66"/>
      <c r="C30" s="66"/>
      <c r="D30" s="66"/>
      <c r="E30" s="66"/>
      <c r="P30" s="33"/>
      <c r="Q30" s="33"/>
      <c r="AO30" s="38"/>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row>
    <row r="31" spans="1:87" ht="3.75" customHeight="1">
      <c r="A31" s="290"/>
      <c r="P31" s="33"/>
      <c r="Q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row>
    <row r="32" spans="1:87" ht="15" customHeight="1">
      <c r="A32" s="291" t="s">
        <v>15</v>
      </c>
      <c r="C32" s="269" t="s">
        <v>16</v>
      </c>
      <c r="I32" s="1"/>
      <c r="J32" s="3"/>
      <c r="K32" s="275"/>
      <c r="L32" s="1"/>
      <c r="M32" s="1"/>
      <c r="N32" s="2"/>
      <c r="O32" s="1"/>
      <c r="P32" s="33"/>
      <c r="Q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row>
    <row r="33" spans="1:87" ht="15" customHeight="1">
      <c r="A33" s="292" t="s">
        <v>17</v>
      </c>
      <c r="C33" s="307" t="s">
        <v>247</v>
      </c>
      <c r="D33" s="283"/>
      <c r="H33" s="271" t="s">
        <v>16</v>
      </c>
      <c r="I33" s="341"/>
      <c r="K33" s="33"/>
      <c r="L33" s="36"/>
      <c r="N33"/>
      <c r="O33" s="48"/>
      <c r="P33" s="33"/>
      <c r="Q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row>
    <row r="34" spans="1:87" ht="15" customHeight="1">
      <c r="A34" s="293" t="s">
        <v>59</v>
      </c>
      <c r="B34" s="122" t="s">
        <v>418</v>
      </c>
      <c r="C34" s="122"/>
      <c r="D34" s="283"/>
      <c r="E34" s="30" t="s">
        <v>419</v>
      </c>
      <c r="F34" s="314"/>
      <c r="G34" s="33" t="s">
        <v>423</v>
      </c>
      <c r="H34" s="314"/>
      <c r="I34" s="28" t="s">
        <v>336</v>
      </c>
      <c r="J34" s="30" t="s">
        <v>31</v>
      </c>
      <c r="K34" s="96" t="s">
        <v>406</v>
      </c>
      <c r="L34" s="714" t="e">
        <f>IF(F34&gt;0,D34*F34,H34/D34)</f>
        <v>#DIV/0!</v>
      </c>
      <c r="M34" s="33"/>
      <c r="N34" s="295"/>
      <c r="O34" s="33"/>
      <c r="P34" s="33"/>
      <c r="Q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row>
    <row r="35" spans="1:87" ht="15" customHeight="1">
      <c r="A35" s="293" t="s">
        <v>63</v>
      </c>
      <c r="B35" s="122" t="s">
        <v>64</v>
      </c>
      <c r="C35" s="122"/>
      <c r="D35" s="122"/>
      <c r="E35" s="30"/>
      <c r="H35" s="314"/>
      <c r="I35" s="273" t="s">
        <v>21</v>
      </c>
      <c r="J35" s="343"/>
      <c r="K35" s="442"/>
      <c r="M35" s="33"/>
      <c r="N35" s="295"/>
      <c r="O35" s="295"/>
      <c r="P35" s="33"/>
      <c r="Q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row>
    <row r="36" spans="1:87" ht="15" customHeight="1">
      <c r="A36" s="293" t="s">
        <v>65</v>
      </c>
      <c r="B36" s="385"/>
      <c r="C36" s="285"/>
      <c r="D36" s="285"/>
      <c r="E36" s="200"/>
      <c r="H36" s="314"/>
      <c r="I36" s="273" t="s">
        <v>21</v>
      </c>
      <c r="J36" s="453"/>
      <c r="K36" s="30"/>
      <c r="M36" s="276"/>
      <c r="N36" s="394"/>
      <c r="O36" s="3"/>
      <c r="P36" s="33"/>
      <c r="Q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row>
    <row r="37" spans="8:11" ht="15" customHeight="1">
      <c r="H37" s="30"/>
      <c r="I37" s="774">
        <f>'Page 1'!Q27</f>
        <v>0</v>
      </c>
      <c r="K37" s="775" t="s">
        <v>480</v>
      </c>
    </row>
    <row r="38" spans="1:87" ht="2.25" customHeight="1">
      <c r="A38" s="293" t="s">
        <v>63</v>
      </c>
      <c r="H38" s="33"/>
      <c r="I38" s="273" t="s">
        <v>21</v>
      </c>
      <c r="J38" s="208"/>
      <c r="K38" s="95"/>
      <c r="L38" s="36"/>
      <c r="M38" s="279"/>
      <c r="N38" s="295"/>
      <c r="O38" s="33"/>
      <c r="P38" s="33"/>
      <c r="Q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row>
    <row r="39" spans="1:87" ht="12.75">
      <c r="A39" s="293" t="s">
        <v>66</v>
      </c>
      <c r="B39" s="281" t="s">
        <v>19</v>
      </c>
      <c r="C39" s="122"/>
      <c r="D39" s="122"/>
      <c r="E39" s="200"/>
      <c r="H39" s="342"/>
      <c r="I39" s="273" t="s">
        <v>21</v>
      </c>
      <c r="J39" s="344"/>
      <c r="K39" s="454"/>
      <c r="L39" s="101"/>
      <c r="M39" s="33"/>
      <c r="N39" s="295"/>
      <c r="O39" s="33"/>
      <c r="P39" s="33"/>
      <c r="Q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row>
    <row r="40" spans="1:87" ht="2.25" customHeight="1">
      <c r="A40" s="293" t="s">
        <v>63</v>
      </c>
      <c r="H40" s="282">
        <f>'Page 1'!D30</f>
        <v>0</v>
      </c>
      <c r="I40" s="273" t="s">
        <v>21</v>
      </c>
      <c r="J40" s="208"/>
      <c r="K40" s="95"/>
      <c r="L40" s="36"/>
      <c r="M40" s="276"/>
      <c r="N40" s="295"/>
      <c r="O40" s="33"/>
      <c r="P40" s="33"/>
      <c r="Q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row>
    <row r="41" spans="1:87" ht="12.75">
      <c r="A41" s="293" t="s">
        <v>67</v>
      </c>
      <c r="B41" s="361"/>
      <c r="C41" s="200"/>
      <c r="D41" s="200"/>
      <c r="E41" s="200"/>
      <c r="H41" s="342"/>
      <c r="I41" s="273" t="s">
        <v>21</v>
      </c>
      <c r="J41" s="208"/>
      <c r="M41" s="33"/>
      <c r="N41" s="295"/>
      <c r="O41" s="33"/>
      <c r="P41" s="33"/>
      <c r="Q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row>
    <row r="42" spans="1:87" ht="30" customHeight="1">
      <c r="A42" s="292" t="s">
        <v>231</v>
      </c>
      <c r="B42" s="200"/>
      <c r="C42" s="271" t="s">
        <v>16</v>
      </c>
      <c r="D42" s="200"/>
      <c r="E42" s="200"/>
      <c r="F42" s="272">
        <f>'Page 1'!D32</f>
        <v>0</v>
      </c>
      <c r="G42" s="272"/>
      <c r="H42" s="1"/>
      <c r="I42" s="345"/>
      <c r="J42" s="450"/>
      <c r="K42" s="275"/>
      <c r="L42" s="1" t="s">
        <v>406</v>
      </c>
      <c r="M42" s="276"/>
      <c r="N42" s="394"/>
      <c r="O42" s="3"/>
      <c r="P42" s="33"/>
      <c r="Q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row>
    <row r="43" spans="1:87" ht="15" customHeight="1">
      <c r="A43" s="293" t="s">
        <v>70</v>
      </c>
      <c r="B43" s="122" t="s">
        <v>71</v>
      </c>
      <c r="C43" s="122"/>
      <c r="D43" s="283"/>
      <c r="E43" s="30" t="s">
        <v>346</v>
      </c>
      <c r="F43" s="314"/>
      <c r="G43" s="30" t="s">
        <v>417</v>
      </c>
      <c r="H43" s="434" t="s">
        <v>426</v>
      </c>
      <c r="I43" s="314"/>
      <c r="J43" s="450"/>
      <c r="K43" s="36" t="s">
        <v>336</v>
      </c>
      <c r="L43" s="715">
        <f>IF(I43&gt;0,I43/D43,'Page 1'!N33)</f>
        <v>0</v>
      </c>
      <c r="M43" s="33"/>
      <c r="N43" s="295"/>
      <c r="O43" s="33"/>
      <c r="P43" s="33"/>
      <c r="Q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row>
    <row r="44" spans="1:87" ht="15" customHeight="1">
      <c r="A44" s="293" t="s">
        <v>73</v>
      </c>
      <c r="B44" s="361"/>
      <c r="C44" s="200"/>
      <c r="D44" s="802"/>
      <c r="E44" s="30" t="s">
        <v>346</v>
      </c>
      <c r="F44" s="409"/>
      <c r="G44" s="30" t="s">
        <v>417</v>
      </c>
      <c r="H44" s="434" t="s">
        <v>426</v>
      </c>
      <c r="I44" s="314"/>
      <c r="J44" s="450"/>
      <c r="K44" s="36" t="s">
        <v>336</v>
      </c>
      <c r="L44" s="716">
        <f>IF(I44&gt;0,I44/D44,'Page 1'!N34)</f>
        <v>0</v>
      </c>
      <c r="M44" s="33"/>
      <c r="N44" s="295"/>
      <c r="O44" s="33"/>
      <c r="P44" s="33"/>
      <c r="Q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row>
    <row r="45" spans="1:87" ht="15" customHeight="1">
      <c r="A45" s="293" t="s">
        <v>74</v>
      </c>
      <c r="B45" s="122" t="s">
        <v>75</v>
      </c>
      <c r="C45" s="122"/>
      <c r="D45" s="283"/>
      <c r="E45" s="30" t="s">
        <v>346</v>
      </c>
      <c r="F45" s="409"/>
      <c r="G45" s="30" t="s">
        <v>417</v>
      </c>
      <c r="H45" s="434" t="s">
        <v>426</v>
      </c>
      <c r="I45" s="314"/>
      <c r="J45" s="450"/>
      <c r="K45" s="36" t="s">
        <v>336</v>
      </c>
      <c r="L45" s="716">
        <f>IF(I45&gt;0,I45/D45,'Page 1'!N35)</f>
        <v>0</v>
      </c>
      <c r="M45" s="33"/>
      <c r="N45" s="295"/>
      <c r="O45" s="33"/>
      <c r="P45" s="33"/>
      <c r="Q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row>
    <row r="46" spans="1:87" ht="15" customHeight="1">
      <c r="A46" s="293" t="s">
        <v>76</v>
      </c>
      <c r="B46" s="122" t="s">
        <v>35</v>
      </c>
      <c r="C46" s="122"/>
      <c r="D46" s="283"/>
      <c r="E46" s="30" t="s">
        <v>346</v>
      </c>
      <c r="F46" s="409"/>
      <c r="G46" s="30" t="s">
        <v>417</v>
      </c>
      <c r="H46" s="434" t="s">
        <v>426</v>
      </c>
      <c r="I46" s="314"/>
      <c r="J46" s="450"/>
      <c r="K46" s="36" t="s">
        <v>336</v>
      </c>
      <c r="L46" s="716">
        <f>IF(I46&gt;0,I46/D46,'Page 1'!N36)</f>
        <v>0</v>
      </c>
      <c r="M46" s="33"/>
      <c r="N46" s="295"/>
      <c r="O46" s="33"/>
      <c r="P46" s="33"/>
      <c r="Q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row>
    <row r="47" spans="1:87" ht="2.25" customHeight="1">
      <c r="A47" s="290"/>
      <c r="D47" s="30">
        <f>'Page 1'!D37</f>
        <v>0</v>
      </c>
      <c r="E47" s="30" t="s">
        <v>338</v>
      </c>
      <c r="I47" s="208"/>
      <c r="J47" s="95"/>
      <c r="K47" s="36" t="s">
        <v>336</v>
      </c>
      <c r="M47" s="279"/>
      <c r="N47" s="295"/>
      <c r="O47" s="33"/>
      <c r="P47" s="33"/>
      <c r="Q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row>
    <row r="48" spans="1:87" ht="14.25">
      <c r="A48" s="290"/>
      <c r="B48" s="122" t="s">
        <v>77</v>
      </c>
      <c r="C48" s="122"/>
      <c r="D48" s="717">
        <f>SUM(D43:D47)</f>
        <v>0</v>
      </c>
      <c r="E48" s="30" t="s">
        <v>235</v>
      </c>
      <c r="I48" s="208"/>
      <c r="J48" s="95"/>
      <c r="M48" s="279"/>
      <c r="N48" s="295"/>
      <c r="O48" s="33"/>
      <c r="P48" s="33"/>
      <c r="Q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row>
    <row r="49" spans="1:87" ht="2.25" customHeight="1">
      <c r="A49" s="290"/>
      <c r="F49" s="30">
        <f>'Page 1'!D39</f>
        <v>0</v>
      </c>
      <c r="I49" s="208"/>
      <c r="J49" s="95"/>
      <c r="M49" s="279"/>
      <c r="N49" s="295"/>
      <c r="O49" s="33"/>
      <c r="P49" s="33"/>
      <c r="Q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row>
    <row r="50" spans="1:87" ht="12.75" customHeight="1">
      <c r="A50" s="293" t="s">
        <v>79</v>
      </c>
      <c r="B50" s="385"/>
      <c r="C50" s="356"/>
      <c r="D50" s="369"/>
      <c r="E50" s="357"/>
      <c r="F50" s="35"/>
      <c r="G50" s="33"/>
      <c r="H50" s="66" t="s">
        <v>62</v>
      </c>
      <c r="I50" s="314"/>
      <c r="J50" s="450"/>
      <c r="K50" s="36" t="s">
        <v>336</v>
      </c>
      <c r="M50" s="33"/>
      <c r="N50" s="295"/>
      <c r="O50" s="33"/>
      <c r="P50" s="33"/>
      <c r="Q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row>
    <row r="51" spans="1:87" ht="15" customHeight="1">
      <c r="A51" s="293" t="s">
        <v>232</v>
      </c>
      <c r="B51" s="361"/>
      <c r="C51" s="356"/>
      <c r="D51" s="356"/>
      <c r="E51" s="356"/>
      <c r="F51" s="356"/>
      <c r="G51" s="486"/>
      <c r="H51" s="66" t="s">
        <v>62</v>
      </c>
      <c r="I51" s="314"/>
      <c r="J51" s="450"/>
      <c r="K51" s="36" t="s">
        <v>336</v>
      </c>
      <c r="M51" s="33"/>
      <c r="N51" s="295"/>
      <c r="O51" s="33"/>
      <c r="P51" s="33"/>
      <c r="Q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row>
    <row r="52" spans="1:87" ht="2.25" customHeight="1">
      <c r="A52" s="290"/>
      <c r="F52" s="30">
        <f>'Page 1'!D42</f>
        <v>0</v>
      </c>
      <c r="I52" s="466"/>
      <c r="J52" s="95"/>
      <c r="K52" s="28" t="s">
        <v>21</v>
      </c>
      <c r="M52" s="279"/>
      <c r="N52" s="295"/>
      <c r="O52" s="33"/>
      <c r="P52" s="33"/>
      <c r="Q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row>
    <row r="53" spans="1:87" ht="12.75" customHeight="1">
      <c r="A53" s="290"/>
      <c r="I53" s="718">
        <f>'Page 1'!Q41</f>
        <v>0</v>
      </c>
      <c r="J53" s="95"/>
      <c r="K53" s="268" t="s">
        <v>399</v>
      </c>
      <c r="M53" s="279"/>
      <c r="N53" s="295"/>
      <c r="O53" s="33"/>
      <c r="P53" s="33"/>
      <c r="Q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row>
    <row r="54" spans="1:87" ht="15" customHeight="1">
      <c r="A54" s="292" t="s">
        <v>233</v>
      </c>
      <c r="B54" s="200"/>
      <c r="C54" s="200"/>
      <c r="D54" s="200"/>
      <c r="E54" s="200"/>
      <c r="F54" s="46"/>
      <c r="G54" s="46"/>
      <c r="I54" s="467"/>
      <c r="J54" s="86"/>
      <c r="L54" s="30" t="s">
        <v>406</v>
      </c>
      <c r="M54" s="279"/>
      <c r="N54" s="295"/>
      <c r="O54" s="33"/>
      <c r="P54" s="33"/>
      <c r="Q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row>
    <row r="55" spans="1:87" ht="15" customHeight="1">
      <c r="A55" s="293" t="s">
        <v>83</v>
      </c>
      <c r="B55" s="363"/>
      <c r="C55" s="362"/>
      <c r="D55" s="283"/>
      <c r="E55" s="30" t="s">
        <v>286</v>
      </c>
      <c r="F55" s="284"/>
      <c r="H55" s="66" t="s">
        <v>424</v>
      </c>
      <c r="I55" s="314"/>
      <c r="J55" s="450"/>
      <c r="K55" s="36" t="s">
        <v>336</v>
      </c>
      <c r="L55" s="715">
        <f>IF(I55&gt;0,I55/D55,'Page 1'!N44)</f>
        <v>0</v>
      </c>
      <c r="M55" s="33"/>
      <c r="N55" s="295"/>
      <c r="O55" s="33"/>
      <c r="P55" s="33"/>
      <c r="Q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row>
    <row r="56" spans="1:87" ht="15" customHeight="1">
      <c r="A56" s="293" t="s">
        <v>84</v>
      </c>
      <c r="B56" s="363"/>
      <c r="C56" s="362"/>
      <c r="D56" s="362"/>
      <c r="E56" s="200"/>
      <c r="I56" s="314"/>
      <c r="J56" s="450"/>
      <c r="K56" s="36" t="s">
        <v>336</v>
      </c>
      <c r="M56" s="33"/>
      <c r="N56" s="295"/>
      <c r="O56" s="33"/>
      <c r="P56" s="33"/>
      <c r="Q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row>
    <row r="57" spans="1:87" ht="2.25" customHeight="1">
      <c r="A57" s="290"/>
      <c r="F57" s="30">
        <f>'Page 1'!D46</f>
        <v>0</v>
      </c>
      <c r="I57" s="208"/>
      <c r="J57" s="95"/>
      <c r="M57" s="279"/>
      <c r="N57" s="295"/>
      <c r="O57" s="33"/>
      <c r="P57" s="33"/>
      <c r="Q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row>
    <row r="58" spans="1:87" ht="12.75">
      <c r="A58" s="293"/>
      <c r="B58" s="200"/>
      <c r="C58" s="200"/>
      <c r="D58" s="200"/>
      <c r="E58" s="200"/>
      <c r="F58" s="30">
        <f>'Page 1'!D47</f>
        <v>0</v>
      </c>
      <c r="I58" s="777">
        <f>'Page 1'!Q45</f>
        <v>0</v>
      </c>
      <c r="J58" s="95"/>
      <c r="K58" s="776" t="s">
        <v>481</v>
      </c>
      <c r="M58" s="279"/>
      <c r="N58" s="295"/>
      <c r="O58" s="33"/>
      <c r="P58" s="33"/>
      <c r="Q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row>
    <row r="59" spans="1:87" ht="15" customHeight="1">
      <c r="A59" s="292" t="s">
        <v>234</v>
      </c>
      <c r="B59" s="200"/>
      <c r="C59" s="363"/>
      <c r="D59" s="280"/>
      <c r="E59" s="200"/>
      <c r="I59" s="314"/>
      <c r="J59" s="450"/>
      <c r="K59" s="36" t="s">
        <v>336</v>
      </c>
      <c r="M59" s="33"/>
      <c r="N59" s="295"/>
      <c r="O59" s="33"/>
      <c r="P59" s="33"/>
      <c r="Q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row>
    <row r="60" spans="1:87" ht="2.25" customHeight="1">
      <c r="A60" s="290"/>
      <c r="F60" s="30">
        <f>'Page 1'!D49</f>
        <v>0</v>
      </c>
      <c r="M60" s="279"/>
      <c r="N60" s="295"/>
      <c r="O60" s="33"/>
      <c r="P60" s="33"/>
      <c r="Q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row>
    <row r="61" spans="1:87" ht="27.75" customHeight="1">
      <c r="A61" s="299" t="s">
        <v>236</v>
      </c>
      <c r="B61" s="300"/>
      <c r="D61" s="30"/>
      <c r="E61" s="335"/>
      <c r="K61" s="28"/>
      <c r="L61" s="33"/>
      <c r="M61" s="279"/>
      <c r="N61" s="295"/>
      <c r="O61" s="33"/>
      <c r="P61" s="33"/>
      <c r="Q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row>
    <row r="62" spans="1:87" ht="15" customHeight="1">
      <c r="A62" s="301" t="s">
        <v>90</v>
      </c>
      <c r="B62" s="30" t="s">
        <v>91</v>
      </c>
      <c r="F62" s="334"/>
      <c r="G62" s="334"/>
      <c r="L62" s="48"/>
      <c r="M62" s="33"/>
      <c r="N62" s="393"/>
      <c r="O62" s="33"/>
      <c r="P62" s="33"/>
      <c r="Q62" s="33"/>
      <c r="AO62" s="92" t="s">
        <v>5</v>
      </c>
      <c r="AP62" s="93"/>
      <c r="AQ62" s="94"/>
      <c r="AR62" s="34"/>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row>
    <row r="63" spans="1:87" ht="15" customHeight="1">
      <c r="A63" s="302"/>
      <c r="B63" s="336" t="s">
        <v>347</v>
      </c>
      <c r="C63" s="396"/>
      <c r="D63" s="364" t="s">
        <v>450</v>
      </c>
      <c r="E63" s="30" t="s">
        <v>451</v>
      </c>
      <c r="F63" s="283"/>
      <c r="G63" s="341" t="s">
        <v>21</v>
      </c>
      <c r="H63" s="66" t="s">
        <v>420</v>
      </c>
      <c r="I63" s="283"/>
      <c r="J63" s="341"/>
      <c r="K63" s="503" t="s">
        <v>452</v>
      </c>
      <c r="L63" s="715">
        <f>'Page 1'!N52</f>
        <v>0</v>
      </c>
      <c r="M63" s="295" t="s">
        <v>21</v>
      </c>
      <c r="N63" s="393"/>
      <c r="O63" s="33"/>
      <c r="P63" s="33"/>
      <c r="Q63" s="33"/>
      <c r="AO63" s="92"/>
      <c r="AP63" s="93"/>
      <c r="AQ63" s="94"/>
      <c r="AR63" s="34"/>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row>
    <row r="64" spans="1:87" ht="12.75" customHeight="1">
      <c r="A64" s="302"/>
      <c r="B64" s="370" t="s">
        <v>463</v>
      </c>
      <c r="C64" s="314"/>
      <c r="D64" s="30" t="s">
        <v>21</v>
      </c>
      <c r="E64"/>
      <c r="F64" s="336"/>
      <c r="G64" s="488"/>
      <c r="I64" s="387"/>
      <c r="J64" s="455"/>
      <c r="K64" s="28"/>
      <c r="L64" s="97"/>
      <c r="M64" s="33"/>
      <c r="N64" s="295"/>
      <c r="O64" s="33"/>
      <c r="P64" s="33"/>
      <c r="Q64" s="33"/>
      <c r="AO64" s="92"/>
      <c r="AP64" s="93"/>
      <c r="AQ64" s="94"/>
      <c r="AR64" s="34"/>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row>
    <row r="65" spans="1:87" ht="12.75" customHeight="1">
      <c r="A65" s="302"/>
      <c r="B65" s="303" t="s">
        <v>482</v>
      </c>
      <c r="C65" s="778">
        <f>IF(C64&gt;0,(C64*100*24)/(F63*I63),)</f>
        <v>0</v>
      </c>
      <c r="D65" s="95" t="s">
        <v>26</v>
      </c>
      <c r="E65"/>
      <c r="F65"/>
      <c r="G65" s="337"/>
      <c r="H65" s="33"/>
      <c r="I65" s="97"/>
      <c r="J65" s="97"/>
      <c r="K65" s="28"/>
      <c r="L65" s="97"/>
      <c r="M65" s="33"/>
      <c r="N65" s="295"/>
      <c r="O65" s="33"/>
      <c r="P65" s="33"/>
      <c r="Q65" s="33"/>
      <c r="AO65" s="92"/>
      <c r="AP65" s="93"/>
      <c r="AQ65" s="94"/>
      <c r="AR65" s="34"/>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row>
    <row r="66" spans="1:87" ht="15" customHeight="1">
      <c r="A66" s="293" t="s">
        <v>95</v>
      </c>
      <c r="B66" s="310" t="s">
        <v>96</v>
      </c>
      <c r="C66" s="200"/>
      <c r="F66" s="283"/>
      <c r="G66" s="30" t="s">
        <v>21</v>
      </c>
      <c r="I66"/>
      <c r="J66" s="337"/>
      <c r="K66" s="30"/>
      <c r="M66" s="33"/>
      <c r="N66" s="295"/>
      <c r="O66" s="33"/>
      <c r="P66" s="33"/>
      <c r="Q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row>
    <row r="67" spans="1:87" ht="15" customHeight="1">
      <c r="A67" s="293" t="s">
        <v>97</v>
      </c>
      <c r="B67" s="361"/>
      <c r="C67"/>
      <c r="F67" s="283"/>
      <c r="G67" s="30" t="s">
        <v>21</v>
      </c>
      <c r="I67"/>
      <c r="J67" s="337"/>
      <c r="M67" s="33"/>
      <c r="N67" s="295"/>
      <c r="O67" s="33"/>
      <c r="P67" s="33"/>
      <c r="Q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row>
    <row r="68" spans="1:87" ht="15" customHeight="1">
      <c r="A68" s="293" t="s">
        <v>98</v>
      </c>
      <c r="B68" s="385"/>
      <c r="C68" s="200"/>
      <c r="F68" s="409"/>
      <c r="G68" s="30" t="s">
        <v>21</v>
      </c>
      <c r="I68" s="715">
        <f>'Page 1'!Q57</f>
        <v>0</v>
      </c>
      <c r="J68" s="268" t="s">
        <v>402</v>
      </c>
      <c r="M68" s="33"/>
      <c r="N68" s="295"/>
      <c r="O68" s="33"/>
      <c r="P68" s="33"/>
      <c r="Q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row>
    <row r="69" spans="1:87" ht="2.25" customHeight="1">
      <c r="A69" s="290"/>
      <c r="B69" s="365"/>
      <c r="F69" s="30">
        <f>'Page 1'!D58</f>
        <v>0</v>
      </c>
      <c r="G69" s="30" t="s">
        <v>21</v>
      </c>
      <c r="M69" s="279"/>
      <c r="N69" s="295"/>
      <c r="O69" s="33"/>
      <c r="P69" s="33"/>
      <c r="Q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row>
    <row r="70" spans="1:96" s="33" customFormat="1" ht="4.5" customHeight="1">
      <c r="A70" s="302"/>
      <c r="B70" s="48"/>
      <c r="C70" s="48"/>
      <c r="D70" s="48"/>
      <c r="E70" s="48"/>
      <c r="K70" s="28"/>
      <c r="M70" s="279"/>
      <c r="N70" s="295"/>
      <c r="R70" s="8"/>
      <c r="S70" s="8"/>
      <c r="T70" s="8"/>
      <c r="U70" s="8"/>
      <c r="V70" s="8"/>
      <c r="W70" s="8"/>
      <c r="X70" s="8"/>
      <c r="Y70" s="8"/>
      <c r="Z70" s="8"/>
      <c r="AA70" s="32"/>
      <c r="AB70" s="5"/>
      <c r="AC70" s="8"/>
      <c r="AD70" s="32"/>
      <c r="AE70" s="5"/>
      <c r="AF70" s="8"/>
      <c r="AG70" s="32"/>
      <c r="AH70" s="32"/>
      <c r="AI70" s="56"/>
      <c r="AJ70" s="8"/>
      <c r="AK70" s="8"/>
      <c r="AL70" s="8"/>
      <c r="AM70" s="8"/>
      <c r="AN70" s="8"/>
      <c r="AO70" s="8"/>
      <c r="CR70" s="96"/>
    </row>
    <row r="71" spans="1:87" ht="15" customHeight="1">
      <c r="A71" s="294" t="s">
        <v>99</v>
      </c>
      <c r="B71" s="366" t="s">
        <v>373</v>
      </c>
      <c r="C71" s="200"/>
      <c r="D71" s="200"/>
      <c r="E71" s="200"/>
      <c r="F71" s="314"/>
      <c r="G71" s="30" t="s">
        <v>21</v>
      </c>
      <c r="I71" s="62"/>
      <c r="J71" s="97"/>
      <c r="K71" s="101"/>
      <c r="L71" s="29"/>
      <c r="M71" s="33"/>
      <c r="N71" s="309"/>
      <c r="O71" s="33"/>
      <c r="P71" s="33"/>
      <c r="Q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row>
    <row r="72" spans="1:87" ht="15" customHeight="1">
      <c r="A72" s="294"/>
      <c r="B72" s="271" t="s">
        <v>400</v>
      </c>
      <c r="C72" s="200"/>
      <c r="D72" s="200"/>
      <c r="E72" s="200"/>
      <c r="F72" s="411"/>
      <c r="I72" s="62"/>
      <c r="J72" s="97"/>
      <c r="K72" s="101"/>
      <c r="L72" s="29"/>
      <c r="M72" s="33"/>
      <c r="N72" s="309"/>
      <c r="O72" s="33"/>
      <c r="P72" s="33"/>
      <c r="Q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row>
    <row r="73" spans="1:87" ht="19.5" customHeight="1">
      <c r="A73" s="292" t="s">
        <v>237</v>
      </c>
      <c r="B73" s="200"/>
      <c r="C73" s="200"/>
      <c r="E73" s="30"/>
      <c r="F73" s="314"/>
      <c r="G73" s="30" t="s">
        <v>21</v>
      </c>
      <c r="I73" s="66"/>
      <c r="J73" s="96"/>
      <c r="K73" s="101"/>
      <c r="L73" s="29"/>
      <c r="M73" s="96"/>
      <c r="N73" s="309"/>
      <c r="O73" s="33"/>
      <c r="P73" s="33"/>
      <c r="Q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row>
    <row r="74" spans="1:87" ht="24" customHeight="1">
      <c r="A74" s="292" t="s">
        <v>246</v>
      </c>
      <c r="B74" s="300"/>
      <c r="C74" s="300"/>
      <c r="E74" s="33"/>
      <c r="F74" s="719">
        <f>'Page 1'!Q64</f>
        <v>0</v>
      </c>
      <c r="G74" s="30" t="s">
        <v>21</v>
      </c>
      <c r="I74" s="96"/>
      <c r="J74" s="96"/>
      <c r="K74" s="308"/>
      <c r="L74" s="48"/>
      <c r="M74" s="33"/>
      <c r="N74" s="309"/>
      <c r="O74" s="33"/>
      <c r="P74" s="33"/>
      <c r="Q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row>
    <row r="75" spans="1:87" ht="12" customHeight="1">
      <c r="A75" s="290"/>
      <c r="B75" s="271" t="s">
        <v>248</v>
      </c>
      <c r="F75" s="33"/>
      <c r="I75" s="390" t="s">
        <v>377</v>
      </c>
      <c r="J75" s="390"/>
      <c r="L75" s="391" t="s">
        <v>376</v>
      </c>
      <c r="M75" s="219"/>
      <c r="P75" s="33"/>
      <c r="Q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row>
    <row r="76" spans="1:87" ht="22.5" customHeight="1">
      <c r="A76" s="310"/>
      <c r="B76" s="754" t="s">
        <v>431</v>
      </c>
      <c r="C76" s="200"/>
      <c r="D76" s="200"/>
      <c r="E76" s="200"/>
      <c r="F76" s="720">
        <f>IF(L76&gt;0,L76,I76*F74/100)</f>
        <v>0</v>
      </c>
      <c r="G76" s="374" t="s">
        <v>378</v>
      </c>
      <c r="I76" s="479"/>
      <c r="J76" s="456"/>
      <c r="K76" s="388" t="s">
        <v>370</v>
      </c>
      <c r="L76" s="480"/>
      <c r="M76" s="276" t="s">
        <v>21</v>
      </c>
      <c r="N76" s="295"/>
      <c r="O76" s="33"/>
      <c r="P76" s="33"/>
      <c r="Q76" s="33"/>
      <c r="AK76" s="69"/>
      <c r="AL76" s="69"/>
      <c r="AM76" s="69"/>
      <c r="AN76" s="69"/>
      <c r="AO76" s="69"/>
      <c r="AP76" s="109"/>
      <c r="AQ76" s="109"/>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row>
    <row r="77" spans="1:87" ht="22.5" customHeight="1">
      <c r="A77" s="310"/>
      <c r="B77" s="754"/>
      <c r="C77" s="200"/>
      <c r="D77" s="200"/>
      <c r="E77" s="200"/>
      <c r="F77" s="803"/>
      <c r="G77" s="374"/>
      <c r="I77" s="804"/>
      <c r="J77" s="456"/>
      <c r="K77" s="388"/>
      <c r="L77" s="805"/>
      <c r="M77" s="276"/>
      <c r="N77" s="295"/>
      <c r="O77" s="33"/>
      <c r="P77" s="33"/>
      <c r="Q77" s="33"/>
      <c r="AK77" s="69"/>
      <c r="AL77" s="69"/>
      <c r="AM77" s="69"/>
      <c r="AN77" s="69"/>
      <c r="AO77" s="69"/>
      <c r="AP77" s="109"/>
      <c r="AQ77" s="109"/>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row>
    <row r="78" spans="1:96" s="33" customFormat="1" ht="2.25" customHeight="1">
      <c r="A78" s="302"/>
      <c r="B78" s="48"/>
      <c r="C78" s="48"/>
      <c r="D78" s="48"/>
      <c r="E78" s="48"/>
      <c r="K78" s="28"/>
      <c r="M78" s="279"/>
      <c r="N78" s="295"/>
      <c r="R78" s="8"/>
      <c r="S78" s="8"/>
      <c r="T78" s="8"/>
      <c r="U78" s="8"/>
      <c r="V78" s="8"/>
      <c r="W78" s="8"/>
      <c r="X78" s="8"/>
      <c r="Y78" s="8"/>
      <c r="Z78" s="8"/>
      <c r="AA78" s="32"/>
      <c r="AB78" s="5"/>
      <c r="AC78" s="8"/>
      <c r="AD78" s="32"/>
      <c r="AE78" s="5"/>
      <c r="AF78" s="8"/>
      <c r="AG78" s="32"/>
      <c r="AH78" s="32"/>
      <c r="AI78" s="56"/>
      <c r="AJ78" s="8"/>
      <c r="AK78" s="8"/>
      <c r="AL78" s="8"/>
      <c r="AM78" s="8"/>
      <c r="AN78" s="8"/>
      <c r="AO78" s="8"/>
      <c r="CR78" s="96"/>
    </row>
    <row r="79" spans="1:87" ht="15" customHeight="1">
      <c r="A79" s="806" t="s">
        <v>488</v>
      </c>
      <c r="B79" s="30"/>
      <c r="E79" s="66"/>
      <c r="F79" s="283" t="s">
        <v>340</v>
      </c>
      <c r="G79" s="334"/>
      <c r="H79" s="66"/>
      <c r="I79" s="334"/>
      <c r="L79" s="48"/>
      <c r="M79" s="33"/>
      <c r="N79" s="393"/>
      <c r="O79" s="33"/>
      <c r="P79" s="33"/>
      <c r="Q79" s="33"/>
      <c r="AO79" s="92"/>
      <c r="AP79" s="93"/>
      <c r="AQ79" s="94"/>
      <c r="AR79" s="34"/>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row>
    <row r="80" spans="1:13" ht="8.25" customHeight="1">
      <c r="A80" s="502"/>
      <c r="B80" s="502"/>
      <c r="C80" s="502"/>
      <c r="D80" s="502"/>
      <c r="E80" s="502"/>
      <c r="F80" s="502"/>
      <c r="G80" s="502"/>
      <c r="H80" s="502"/>
      <c r="I80" s="502"/>
      <c r="J80" s="502"/>
      <c r="K80" s="502"/>
      <c r="L80" s="502"/>
      <c r="M80" s="502"/>
    </row>
    <row r="81" spans="1:87" ht="19.5" customHeight="1">
      <c r="A81" s="439" t="s">
        <v>395</v>
      </c>
      <c r="B81" s="200"/>
      <c r="C81" s="200"/>
      <c r="D81" s="200"/>
      <c r="E81" s="200"/>
      <c r="F81" s="304"/>
      <c r="G81" s="304"/>
      <c r="H81" s="305"/>
      <c r="I81" s="305"/>
      <c r="J81" s="305"/>
      <c r="K81" s="306"/>
      <c r="L81" s="305"/>
      <c r="M81" s="276"/>
      <c r="N81" s="295"/>
      <c r="O81" s="73"/>
      <c r="P81" s="33"/>
      <c r="Q81" s="33"/>
      <c r="R81" s="33"/>
      <c r="S81" s="33"/>
      <c r="T81" s="33"/>
      <c r="U81" s="33"/>
      <c r="V81" s="33"/>
      <c r="W81" s="33"/>
      <c r="X81" s="33"/>
      <c r="Y81" s="33"/>
      <c r="Z81" s="33"/>
      <c r="AA81" s="48"/>
      <c r="AB81" s="34"/>
      <c r="AC81" s="33"/>
      <c r="AD81" s="48"/>
      <c r="AE81" s="34"/>
      <c r="AF81" s="33"/>
      <c r="AG81" s="48"/>
      <c r="AH81" s="48"/>
      <c r="AI81" s="88"/>
      <c r="AJ81" s="33"/>
      <c r="AK81" s="109"/>
      <c r="AL81" s="109"/>
      <c r="AM81" s="109"/>
      <c r="AN81" s="109"/>
      <c r="AO81" s="109"/>
      <c r="AP81" s="109"/>
      <c r="AQ81" s="109"/>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row>
    <row r="82" spans="1:87" ht="24.75" customHeight="1">
      <c r="A82" s="291" t="s">
        <v>238</v>
      </c>
      <c r="B82" s="200"/>
      <c r="C82" s="200"/>
      <c r="D82" s="200"/>
      <c r="E82" s="200"/>
      <c r="F82" s="249"/>
      <c r="G82" s="249"/>
      <c r="L82" s="120"/>
      <c r="M82" s="183"/>
      <c r="N82" s="295"/>
      <c r="O82" s="33"/>
      <c r="AA82" s="8"/>
      <c r="AB82" s="8"/>
      <c r="AD82" s="8"/>
      <c r="AE82" s="8"/>
      <c r="AG82" s="8"/>
      <c r="AH82" s="8"/>
      <c r="BP82" s="33"/>
      <c r="BQ82" s="33"/>
      <c r="BR82" s="33"/>
      <c r="BS82" s="33"/>
      <c r="BT82" s="33"/>
      <c r="BU82" s="33"/>
      <c r="BV82" s="33"/>
      <c r="BW82" s="33"/>
      <c r="BX82" s="33"/>
      <c r="BY82" s="33"/>
      <c r="BZ82" s="33"/>
      <c r="CA82" s="33"/>
      <c r="CB82" s="33"/>
      <c r="CC82" s="33"/>
      <c r="CD82" s="33"/>
      <c r="CE82" s="33"/>
      <c r="CF82" s="33"/>
      <c r="CG82" s="33"/>
      <c r="CH82" s="33"/>
      <c r="CI82" s="33"/>
    </row>
    <row r="83" spans="1:87" ht="15" customHeight="1">
      <c r="A83" s="297" t="s">
        <v>110</v>
      </c>
      <c r="B83" t="s">
        <v>243</v>
      </c>
      <c r="C83" s="397"/>
      <c r="D83" s="367"/>
      <c r="E83" s="303" t="s">
        <v>422</v>
      </c>
      <c r="F83" s="398"/>
      <c r="G83" s="489" t="s">
        <v>26</v>
      </c>
      <c r="H83" s="66" t="s">
        <v>421</v>
      </c>
      <c r="I83" s="481" t="s">
        <v>374</v>
      </c>
      <c r="J83" s="457"/>
      <c r="K83" s="471"/>
      <c r="L83" s="30" t="s">
        <v>342</v>
      </c>
      <c r="N83" s="295"/>
      <c r="O83" s="33"/>
      <c r="AA83" s="8"/>
      <c r="AB83" s="8"/>
      <c r="AD83" s="8"/>
      <c r="AE83" s="8"/>
      <c r="AG83" s="8"/>
      <c r="AH83" s="8"/>
      <c r="BP83" s="33"/>
      <c r="BQ83" s="33"/>
      <c r="BR83" s="33"/>
      <c r="BS83" s="33"/>
      <c r="BT83" s="33"/>
      <c r="BU83" s="33"/>
      <c r="BV83" s="33"/>
      <c r="BW83" s="33"/>
      <c r="BX83" s="33"/>
      <c r="BY83" s="33"/>
      <c r="BZ83" s="33"/>
      <c r="CA83" s="33"/>
      <c r="CB83" s="33"/>
      <c r="CC83" s="33"/>
      <c r="CD83" s="33"/>
      <c r="CE83" s="33"/>
      <c r="CF83" s="33"/>
      <c r="CG83" s="33"/>
      <c r="CH83" s="33"/>
      <c r="CI83" s="33"/>
    </row>
    <row r="84" spans="1:87" ht="15" customHeight="1">
      <c r="A84" s="297" t="s">
        <v>115</v>
      </c>
      <c r="B84" t="s">
        <v>243</v>
      </c>
      <c r="C84" s="397"/>
      <c r="D84" s="367"/>
      <c r="E84" s="303" t="s">
        <v>422</v>
      </c>
      <c r="F84" s="398"/>
      <c r="G84" s="489" t="s">
        <v>26</v>
      </c>
      <c r="H84" s="66" t="s">
        <v>421</v>
      </c>
      <c r="I84" s="481" t="s">
        <v>371</v>
      </c>
      <c r="J84" s="457"/>
      <c r="K84" s="471"/>
      <c r="L84" s="30" t="s">
        <v>342</v>
      </c>
      <c r="M84"/>
      <c r="N84" s="295"/>
      <c r="O84" s="33"/>
      <c r="AA84" s="8"/>
      <c r="AB84" s="8"/>
      <c r="AD84" s="8"/>
      <c r="AE84" s="8"/>
      <c r="AG84" s="8"/>
      <c r="AH84" s="8"/>
      <c r="BP84" s="33"/>
      <c r="BQ84" s="33"/>
      <c r="BR84" s="33"/>
      <c r="BS84" s="33"/>
      <c r="BT84" s="33"/>
      <c r="BU84" s="33"/>
      <c r="BV84" s="33"/>
      <c r="BW84" s="33"/>
      <c r="BX84" s="33"/>
      <c r="BY84" s="33"/>
      <c r="BZ84" s="33"/>
      <c r="CA84" s="33"/>
      <c r="CB84" s="33"/>
      <c r="CC84" s="33"/>
      <c r="CD84" s="33"/>
      <c r="CE84" s="33"/>
      <c r="CF84" s="33"/>
      <c r="CG84" s="33"/>
      <c r="CH84" s="33"/>
      <c r="CI84" s="33"/>
    </row>
    <row r="85" spans="1:87" ht="15" customHeight="1">
      <c r="A85" s="297" t="s">
        <v>117</v>
      </c>
      <c r="B85" t="s">
        <v>243</v>
      </c>
      <c r="C85" s="397"/>
      <c r="D85" s="367"/>
      <c r="E85" s="303" t="s">
        <v>422</v>
      </c>
      <c r="F85" s="398"/>
      <c r="G85" s="489" t="s">
        <v>26</v>
      </c>
      <c r="H85" s="66" t="s">
        <v>421</v>
      </c>
      <c r="I85" s="481" t="s">
        <v>372</v>
      </c>
      <c r="J85" s="457"/>
      <c r="K85" s="471"/>
      <c r="L85" s="30" t="s">
        <v>342</v>
      </c>
      <c r="M85"/>
      <c r="N85" s="295"/>
      <c r="O85" s="33"/>
      <c r="AA85" s="8"/>
      <c r="AB85" s="8"/>
      <c r="AD85" s="8"/>
      <c r="AE85" s="8"/>
      <c r="AG85" s="8"/>
      <c r="AH85" s="8"/>
      <c r="BP85" s="33"/>
      <c r="BQ85" s="33"/>
      <c r="BR85" s="33"/>
      <c r="BS85" s="33"/>
      <c r="BT85" s="33"/>
      <c r="BU85" s="33"/>
      <c r="BV85" s="33"/>
      <c r="BW85" s="33"/>
      <c r="BX85" s="33"/>
      <c r="BY85" s="33"/>
      <c r="BZ85" s="33"/>
      <c r="CA85" s="33"/>
      <c r="CB85" s="33"/>
      <c r="CC85" s="33"/>
      <c r="CD85" s="33"/>
      <c r="CE85" s="33"/>
      <c r="CF85" s="33"/>
      <c r="CG85" s="33"/>
      <c r="CH85" s="33"/>
      <c r="CI85" s="33"/>
    </row>
    <row r="86" spans="1:87" ht="15" customHeight="1">
      <c r="A86" s="297" t="s">
        <v>118</v>
      </c>
      <c r="B86" t="s">
        <v>243</v>
      </c>
      <c r="C86" s="397"/>
      <c r="D86" s="367"/>
      <c r="E86" s="303" t="s">
        <v>422</v>
      </c>
      <c r="F86" s="398"/>
      <c r="G86" s="489" t="s">
        <v>26</v>
      </c>
      <c r="H86" s="66" t="s">
        <v>421</v>
      </c>
      <c r="I86" s="481" t="s">
        <v>471</v>
      </c>
      <c r="J86" s="457"/>
      <c r="K86" s="471"/>
      <c r="L86" s="30" t="s">
        <v>342</v>
      </c>
      <c r="M86"/>
      <c r="N86" s="295"/>
      <c r="O86" s="33"/>
      <c r="AA86" s="8"/>
      <c r="AB86" s="8"/>
      <c r="AD86" s="8"/>
      <c r="AE86" s="8"/>
      <c r="AG86" s="8"/>
      <c r="AH86" s="8"/>
      <c r="BP86" s="33"/>
      <c r="BQ86" s="33"/>
      <c r="BR86" s="33"/>
      <c r="BS86" s="33"/>
      <c r="BT86" s="33"/>
      <c r="BU86" s="33"/>
      <c r="BV86" s="33"/>
      <c r="BW86" s="33"/>
      <c r="BX86" s="33"/>
      <c r="BY86" s="33"/>
      <c r="BZ86" s="33"/>
      <c r="CA86" s="33"/>
      <c r="CB86" s="33"/>
      <c r="CC86" s="33"/>
      <c r="CD86" s="33"/>
      <c r="CE86" s="33"/>
      <c r="CF86" s="33"/>
      <c r="CG86" s="33"/>
      <c r="CH86" s="33"/>
      <c r="CI86" s="33"/>
    </row>
    <row r="87" spans="1:87" ht="15" customHeight="1">
      <c r="A87" s="297" t="s">
        <v>120</v>
      </c>
      <c r="B87" t="s">
        <v>243</v>
      </c>
      <c r="C87"/>
      <c r="D87"/>
      <c r="E87"/>
      <c r="F87"/>
      <c r="G87"/>
      <c r="H87"/>
      <c r="I87" s="389" t="s">
        <v>119</v>
      </c>
      <c r="J87" s="458"/>
      <c r="K87" s="721">
        <f>K83+K84+K85+K86</f>
        <v>0</v>
      </c>
      <c r="L87" s="30" t="s">
        <v>342</v>
      </c>
      <c r="M87"/>
      <c r="N87" s="295"/>
      <c r="O87" s="33"/>
      <c r="AA87" s="8"/>
      <c r="AB87" s="8"/>
      <c r="AD87" s="8"/>
      <c r="AE87" s="8"/>
      <c r="AG87" s="8"/>
      <c r="AH87" s="8"/>
      <c r="BP87" s="33"/>
      <c r="BQ87" s="33"/>
      <c r="BR87" s="33"/>
      <c r="BS87" s="33"/>
      <c r="BT87" s="33"/>
      <c r="BU87" s="33"/>
      <c r="BV87" s="33"/>
      <c r="BW87" s="33"/>
      <c r="BX87" s="33"/>
      <c r="BY87" s="33"/>
      <c r="BZ87" s="33"/>
      <c r="CA87" s="33"/>
      <c r="CB87" s="33"/>
      <c r="CC87" s="33"/>
      <c r="CD87" s="33"/>
      <c r="CE87" s="33"/>
      <c r="CF87" s="33"/>
      <c r="CG87" s="33"/>
      <c r="CH87" s="33"/>
      <c r="CI87" s="33"/>
    </row>
    <row r="88" spans="3:87" ht="15" customHeight="1">
      <c r="C88" s="66" t="s">
        <v>379</v>
      </c>
      <c r="D88" s="817"/>
      <c r="E88" s="818"/>
      <c r="F88" s="818"/>
      <c r="G88" s="818"/>
      <c r="H88" s="818"/>
      <c r="I88" s="818"/>
      <c r="J88" s="300"/>
      <c r="K88" s="275"/>
      <c r="M88" s="219"/>
      <c r="N88" s="295"/>
      <c r="O88" s="33"/>
      <c r="AA88" s="8"/>
      <c r="AB88" s="8"/>
      <c r="AD88" s="8"/>
      <c r="AE88" s="8"/>
      <c r="AG88" s="8"/>
      <c r="AH88" s="8"/>
      <c r="BP88" s="33"/>
      <c r="BQ88" s="33"/>
      <c r="BR88" s="33"/>
      <c r="BS88" s="33"/>
      <c r="BT88" s="33"/>
      <c r="BU88" s="33"/>
      <c r="BV88" s="33"/>
      <c r="BW88" s="33"/>
      <c r="BX88" s="33"/>
      <c r="BY88" s="33"/>
      <c r="BZ88" s="33"/>
      <c r="CA88" s="33"/>
      <c r="CB88" s="33"/>
      <c r="CC88" s="33"/>
      <c r="CD88" s="33"/>
      <c r="CE88" s="33"/>
      <c r="CF88" s="33"/>
      <c r="CG88" s="33"/>
      <c r="CH88" s="33"/>
      <c r="CI88" s="33"/>
    </row>
    <row r="89" spans="1:13" ht="15" customHeight="1">
      <c r="A89" s="72"/>
      <c r="B89" s="72"/>
      <c r="C89" s="72"/>
      <c r="D89" s="72"/>
      <c r="E89" s="771" t="s">
        <v>478</v>
      </c>
      <c r="F89" s="72"/>
      <c r="G89" s="772" t="s">
        <v>474</v>
      </c>
      <c r="H89" s="72"/>
      <c r="I89" s="72"/>
      <c r="J89" s="72"/>
      <c r="K89" s="773" t="s">
        <v>477</v>
      </c>
      <c r="L89" s="30" t="s">
        <v>406</v>
      </c>
      <c r="M89" s="72"/>
    </row>
    <row r="90" spans="1:87" ht="15" customHeight="1">
      <c r="A90" s="29"/>
      <c r="B90" s="66" t="s">
        <v>244</v>
      </c>
      <c r="C90" s="723" t="str">
        <f>I83</f>
        <v>1er</v>
      </c>
      <c r="D90" s="122" t="s">
        <v>116</v>
      </c>
      <c r="E90" s="764"/>
      <c r="F90" s="30" t="s">
        <v>475</v>
      </c>
      <c r="G90" s="284"/>
      <c r="H90" s="819" t="s">
        <v>476</v>
      </c>
      <c r="I90" s="820"/>
      <c r="J90" s="820"/>
      <c r="K90" s="314"/>
      <c r="L90" s="722">
        <f>'Page 3'!P25</f>
        <v>0</v>
      </c>
      <c r="M90" t="s">
        <v>21</v>
      </c>
      <c r="N90" s="28"/>
      <c r="O90" s="33"/>
      <c r="AA90" s="8"/>
      <c r="AB90" s="8"/>
      <c r="AD90" s="8"/>
      <c r="AE90" s="8"/>
      <c r="AG90" s="8"/>
      <c r="AH90" s="8"/>
      <c r="BP90" s="33"/>
      <c r="BQ90" s="33"/>
      <c r="BR90" s="33"/>
      <c r="BS90" s="33"/>
      <c r="BT90" s="33"/>
      <c r="BU90" s="33"/>
      <c r="BV90" s="33"/>
      <c r="BW90" s="33"/>
      <c r="BX90" s="33"/>
      <c r="BY90" s="33"/>
      <c r="BZ90" s="33"/>
      <c r="CA90" s="33"/>
      <c r="CB90" s="33"/>
      <c r="CC90" s="33"/>
      <c r="CD90" s="33"/>
      <c r="CE90" s="33"/>
      <c r="CF90" s="33"/>
      <c r="CG90" s="33"/>
      <c r="CH90" s="33"/>
      <c r="CI90" s="33"/>
    </row>
    <row r="91" spans="1:87" ht="15" customHeight="1">
      <c r="A91" s="29"/>
      <c r="B91" s="66" t="s">
        <v>244</v>
      </c>
      <c r="C91" s="723" t="str">
        <f>I84</f>
        <v>2ème</v>
      </c>
      <c r="D91" s="122" t="s">
        <v>116</v>
      </c>
      <c r="E91" s="764"/>
      <c r="F91" s="30" t="s">
        <v>26</v>
      </c>
      <c r="G91" s="495"/>
      <c r="H91" s="819" t="s">
        <v>476</v>
      </c>
      <c r="I91" s="820"/>
      <c r="J91" s="820"/>
      <c r="K91" s="314"/>
      <c r="L91" s="722">
        <f>'Page 3'!P26</f>
        <v>0</v>
      </c>
      <c r="M91" t="s">
        <v>21</v>
      </c>
      <c r="N91" s="28"/>
      <c r="O91" s="33"/>
      <c r="AA91" s="8"/>
      <c r="AB91" s="8"/>
      <c r="AD91" s="8"/>
      <c r="AE91" s="8"/>
      <c r="AG91" s="8"/>
      <c r="AH91" s="8"/>
      <c r="BP91" s="33"/>
      <c r="BQ91" s="33"/>
      <c r="BR91" s="33"/>
      <c r="BS91" s="33"/>
      <c r="BT91" s="33"/>
      <c r="BU91" s="33"/>
      <c r="BV91" s="33"/>
      <c r="BW91" s="33"/>
      <c r="BX91" s="33"/>
      <c r="BY91" s="33"/>
      <c r="BZ91" s="33"/>
      <c r="CA91" s="33"/>
      <c r="CB91" s="33"/>
      <c r="CC91" s="33"/>
      <c r="CD91" s="33"/>
      <c r="CE91" s="33"/>
      <c r="CF91" s="33"/>
      <c r="CG91" s="33"/>
      <c r="CH91" s="33"/>
      <c r="CI91" s="33"/>
    </row>
    <row r="92" spans="1:87" ht="15" customHeight="1">
      <c r="A92" s="29"/>
      <c r="B92" s="66" t="s">
        <v>244</v>
      </c>
      <c r="C92" s="723" t="str">
        <f>I85</f>
        <v>3ème</v>
      </c>
      <c r="D92" s="122" t="s">
        <v>116</v>
      </c>
      <c r="E92" s="764"/>
      <c r="F92" s="30" t="s">
        <v>26</v>
      </c>
      <c r="G92" s="495"/>
      <c r="H92" s="819" t="s">
        <v>476</v>
      </c>
      <c r="I92" s="820"/>
      <c r="J92" s="820"/>
      <c r="K92" s="314"/>
      <c r="L92" s="722">
        <f>'Page 3'!P27</f>
        <v>0</v>
      </c>
      <c r="M92" t="s">
        <v>21</v>
      </c>
      <c r="N92" s="28"/>
      <c r="O92" s="33"/>
      <c r="AA92" s="8"/>
      <c r="AB92" s="8"/>
      <c r="AD92" s="8"/>
      <c r="AE92" s="8"/>
      <c r="AG92" s="8"/>
      <c r="AH92" s="8"/>
      <c r="BI92" s="33"/>
      <c r="BJ92" s="33"/>
      <c r="BK92" s="33"/>
      <c r="BL92" s="33"/>
      <c r="BM92" s="33"/>
      <c r="BN92" s="33"/>
      <c r="BP92" s="33"/>
      <c r="BQ92" s="33"/>
      <c r="BR92" s="33"/>
      <c r="BS92" s="33"/>
      <c r="BT92" s="33"/>
      <c r="BU92" s="33"/>
      <c r="BV92" s="33"/>
      <c r="BW92" s="33"/>
      <c r="BX92" s="33"/>
      <c r="BY92" s="33"/>
      <c r="BZ92" s="33"/>
      <c r="CA92" s="33"/>
      <c r="CB92" s="33"/>
      <c r="CC92" s="33"/>
      <c r="CD92" s="33"/>
      <c r="CE92" s="33"/>
      <c r="CF92" s="33"/>
      <c r="CG92" s="33"/>
      <c r="CH92" s="33"/>
      <c r="CI92" s="33"/>
    </row>
    <row r="93" spans="1:87" ht="15" customHeight="1">
      <c r="A93" s="29"/>
      <c r="B93" s="66" t="s">
        <v>244</v>
      </c>
      <c r="C93" s="723" t="str">
        <f>I86</f>
        <v>4ème</v>
      </c>
      <c r="D93" s="122" t="s">
        <v>116</v>
      </c>
      <c r="E93" s="765"/>
      <c r="F93" s="30" t="s">
        <v>26</v>
      </c>
      <c r="G93" s="495"/>
      <c r="H93" s="819" t="s">
        <v>476</v>
      </c>
      <c r="I93" s="820"/>
      <c r="J93" s="820"/>
      <c r="K93" s="314"/>
      <c r="L93" s="722">
        <f>'Page 3'!P28</f>
        <v>0</v>
      </c>
      <c r="M93" t="s">
        <v>21</v>
      </c>
      <c r="N93" s="28"/>
      <c r="O93" s="33"/>
      <c r="AA93" s="8"/>
      <c r="AB93" s="8"/>
      <c r="AD93" s="8"/>
      <c r="AE93" s="8"/>
      <c r="AG93" s="8"/>
      <c r="AH93" s="8"/>
      <c r="BI93" s="33"/>
      <c r="BJ93" s="33"/>
      <c r="BK93" s="33"/>
      <c r="BL93" s="33"/>
      <c r="BM93" s="33"/>
      <c r="BN93" s="33"/>
      <c r="BP93" s="33"/>
      <c r="BQ93" s="33"/>
      <c r="BR93" s="33"/>
      <c r="BS93" s="33"/>
      <c r="BT93" s="33"/>
      <c r="BU93" s="33"/>
      <c r="BV93" s="33"/>
      <c r="BW93" s="33"/>
      <c r="BX93" s="33"/>
      <c r="BY93" s="33"/>
      <c r="BZ93" s="33"/>
      <c r="CA93" s="33"/>
      <c r="CB93" s="33"/>
      <c r="CC93" s="33"/>
      <c r="CD93" s="33"/>
      <c r="CE93" s="33"/>
      <c r="CF93" s="33"/>
      <c r="CG93" s="33"/>
      <c r="CH93" s="33"/>
      <c r="CI93" s="33"/>
    </row>
    <row r="94" spans="5:10" ht="3.75" customHeight="1">
      <c r="E94" s="766"/>
      <c r="H94" s="72"/>
      <c r="I94" s="72"/>
      <c r="J94" s="72"/>
    </row>
    <row r="95" spans="3:10" ht="15" customHeight="1">
      <c r="C95" t="s">
        <v>387</v>
      </c>
      <c r="E95" s="766"/>
      <c r="H95" s="72"/>
      <c r="I95" s="72"/>
      <c r="J95" s="72"/>
    </row>
    <row r="96" spans="5:13" ht="1.5" customHeight="1">
      <c r="E96" s="766"/>
      <c r="H96" s="72"/>
      <c r="I96" s="72"/>
      <c r="J96" s="72"/>
      <c r="M96" t="s">
        <v>21</v>
      </c>
    </row>
    <row r="97" spans="1:87" ht="15" customHeight="1">
      <c r="A97" s="297" t="s">
        <v>121</v>
      </c>
      <c r="B97" s="361" t="s">
        <v>384</v>
      </c>
      <c r="C97" s="763"/>
      <c r="D97" s="30" t="s">
        <v>21</v>
      </c>
      <c r="E97" s="765"/>
      <c r="F97" s="30" t="s">
        <v>26</v>
      </c>
      <c r="G97" s="284"/>
      <c r="H97" s="819" t="s">
        <v>476</v>
      </c>
      <c r="I97" s="820"/>
      <c r="J97" s="820"/>
      <c r="K97" s="314"/>
      <c r="L97" s="722">
        <f>'Page 3'!P33</f>
        <v>0</v>
      </c>
      <c r="M97" t="s">
        <v>21</v>
      </c>
      <c r="N97" s="295"/>
      <c r="O97" s="33"/>
      <c r="AA97" s="8"/>
      <c r="AB97" s="8"/>
      <c r="AD97" s="8"/>
      <c r="AE97" s="8"/>
      <c r="AG97" s="8"/>
      <c r="AH97" s="8"/>
      <c r="BP97" s="33"/>
      <c r="BQ97" s="33"/>
      <c r="BR97" s="33"/>
      <c r="BS97" s="33"/>
      <c r="BT97" s="33"/>
      <c r="BU97" s="33"/>
      <c r="BV97" s="33"/>
      <c r="BW97" s="33"/>
      <c r="BX97" s="33"/>
      <c r="BY97" s="33"/>
      <c r="BZ97" s="33"/>
      <c r="CA97" s="33"/>
      <c r="CB97" s="33"/>
      <c r="CC97" s="33"/>
      <c r="CD97" s="33"/>
      <c r="CE97" s="33"/>
      <c r="CF97" s="33"/>
      <c r="CG97" s="33"/>
      <c r="CH97" s="33"/>
      <c r="CI97" s="33"/>
    </row>
    <row r="98" spans="2:87" ht="15" customHeight="1">
      <c r="B98" s="66" t="s">
        <v>479</v>
      </c>
      <c r="C98" s="762"/>
      <c r="D98" t="s">
        <v>26</v>
      </c>
      <c r="E98" s="30"/>
      <c r="F98"/>
      <c r="G98"/>
      <c r="H98"/>
      <c r="I98"/>
      <c r="J98"/>
      <c r="K98"/>
      <c r="L98"/>
      <c r="N98" s="28"/>
      <c r="O98" s="33"/>
      <c r="AA98" s="8"/>
      <c r="AB98" s="8"/>
      <c r="AD98" s="8"/>
      <c r="AE98" s="8"/>
      <c r="AG98" s="8"/>
      <c r="AH98" s="8"/>
      <c r="BP98" s="33"/>
      <c r="BQ98" s="33"/>
      <c r="BR98" s="33"/>
      <c r="BS98" s="33"/>
      <c r="BT98" s="33"/>
      <c r="BU98" s="33"/>
      <c r="BV98" s="33"/>
      <c r="BW98" s="33"/>
      <c r="BX98" s="33"/>
      <c r="BY98" s="33"/>
      <c r="BZ98" s="33"/>
      <c r="CA98" s="33"/>
      <c r="CB98" s="33"/>
      <c r="CC98" s="33"/>
      <c r="CD98" s="33"/>
      <c r="CE98" s="33"/>
      <c r="CF98" s="33"/>
      <c r="CG98" s="33"/>
      <c r="CH98" s="33"/>
      <c r="CI98" s="33"/>
    </row>
    <row r="99" spans="2:87" ht="15" customHeight="1">
      <c r="B99" s="767"/>
      <c r="C99" s="200"/>
      <c r="F99" s="295"/>
      <c r="G99" s="277"/>
      <c r="I99"/>
      <c r="J99" s="95"/>
      <c r="K99"/>
      <c r="L99" s="66"/>
      <c r="M99" s="278"/>
      <c r="N99" s="295"/>
      <c r="O99" s="33"/>
      <c r="AA99" s="8"/>
      <c r="AB99" s="8"/>
      <c r="AD99" s="8"/>
      <c r="AE99" s="8"/>
      <c r="AG99" s="8"/>
      <c r="AH99" s="8"/>
      <c r="BP99" s="33"/>
      <c r="BQ99" s="33"/>
      <c r="BR99" s="33"/>
      <c r="BS99" s="33"/>
      <c r="BT99" s="33"/>
      <c r="BU99" s="33"/>
      <c r="BV99" s="33"/>
      <c r="BW99" s="33"/>
      <c r="BX99" s="33"/>
      <c r="BY99" s="33"/>
      <c r="BZ99" s="33"/>
      <c r="CA99" s="33"/>
      <c r="CB99" s="33"/>
      <c r="CC99" s="33"/>
      <c r="CD99" s="33"/>
      <c r="CE99" s="33"/>
      <c r="CF99" s="33"/>
      <c r="CG99" s="33"/>
      <c r="CH99" s="33"/>
      <c r="CI99" s="33"/>
    </row>
    <row r="100" spans="7:87" ht="2.25" customHeight="1">
      <c r="G100" s="33"/>
      <c r="M100" s="183"/>
      <c r="N100" s="295"/>
      <c r="O100" s="33"/>
      <c r="AA100" s="8"/>
      <c r="AB100" s="8"/>
      <c r="AD100" s="8"/>
      <c r="AE100" s="8"/>
      <c r="AG100" s="8"/>
      <c r="AH100" s="8"/>
      <c r="BI100" s="33"/>
      <c r="BJ100" s="33"/>
      <c r="BK100" s="33"/>
      <c r="BL100" s="33"/>
      <c r="BM100" s="33"/>
      <c r="BN100" s="33"/>
      <c r="BP100" s="33"/>
      <c r="BQ100" s="33"/>
      <c r="BR100" s="33"/>
      <c r="BS100" s="33"/>
      <c r="BT100" s="33"/>
      <c r="BU100" s="33"/>
      <c r="BV100" s="33"/>
      <c r="BW100" s="33"/>
      <c r="BX100" s="33"/>
      <c r="BY100" s="33"/>
      <c r="BZ100" s="33"/>
      <c r="CA100" s="33"/>
      <c r="CB100" s="33"/>
      <c r="CC100" s="33"/>
      <c r="CD100" s="33"/>
      <c r="CE100" s="33"/>
      <c r="CF100" s="33"/>
      <c r="CG100" s="33"/>
      <c r="CH100" s="33"/>
      <c r="CI100" s="33"/>
    </row>
    <row r="101" spans="1:87" ht="12.75" customHeight="1">
      <c r="A101" s="298" t="s">
        <v>123</v>
      </c>
      <c r="B101" s="122" t="s">
        <v>122</v>
      </c>
      <c r="C101" s="200"/>
      <c r="D101" s="200"/>
      <c r="E101" s="200"/>
      <c r="F101" s="724">
        <f>'Page 2'!O20</f>
        <v>0</v>
      </c>
      <c r="G101" s="30" t="s">
        <v>21</v>
      </c>
      <c r="M101" s="183"/>
      <c r="AA101" s="8"/>
      <c r="AB101" s="8"/>
      <c r="AD101" s="8"/>
      <c r="AE101" s="8"/>
      <c r="AG101" s="8"/>
      <c r="AH101" s="8"/>
      <c r="AO101" s="38"/>
      <c r="BP101" s="33"/>
      <c r="BQ101" s="33"/>
      <c r="BR101" s="33"/>
      <c r="BS101" s="33"/>
      <c r="BT101" s="33"/>
      <c r="BU101" s="33"/>
      <c r="BV101" s="33"/>
      <c r="BW101" s="33"/>
      <c r="BX101" s="33"/>
      <c r="BY101" s="33"/>
      <c r="BZ101" s="33"/>
      <c r="CA101" s="33"/>
      <c r="CB101" s="33"/>
      <c r="CC101" s="33"/>
      <c r="CD101" s="33"/>
      <c r="CE101" s="33"/>
      <c r="CF101" s="33"/>
      <c r="CG101" s="33"/>
      <c r="CH101" s="33"/>
      <c r="CI101" s="33"/>
    </row>
    <row r="102" spans="1:87" ht="2.25" customHeight="1">
      <c r="A102" s="298" t="s">
        <v>121</v>
      </c>
      <c r="G102" s="33"/>
      <c r="M102" s="183"/>
      <c r="AA102" s="8"/>
      <c r="AB102" s="8"/>
      <c r="AD102" s="8"/>
      <c r="AE102" s="8"/>
      <c r="AG102" s="8"/>
      <c r="AH102" s="8"/>
      <c r="BI102" s="33"/>
      <c r="BJ102" s="33"/>
      <c r="BK102" s="33"/>
      <c r="BL102" s="33"/>
      <c r="BM102" s="33"/>
      <c r="BN102" s="33"/>
      <c r="BP102" s="33"/>
      <c r="BQ102" s="33"/>
      <c r="BR102" s="33"/>
      <c r="BS102" s="33"/>
      <c r="BT102" s="33"/>
      <c r="BU102" s="33"/>
      <c r="BV102" s="33"/>
      <c r="BW102" s="33"/>
      <c r="BX102" s="33"/>
      <c r="BY102" s="33"/>
      <c r="BZ102" s="33"/>
      <c r="CA102" s="33"/>
      <c r="CB102" s="33"/>
      <c r="CC102" s="33"/>
      <c r="CD102" s="33"/>
      <c r="CE102" s="33"/>
      <c r="CF102" s="33"/>
      <c r="CG102" s="33"/>
      <c r="CH102" s="33"/>
      <c r="CI102" s="33"/>
    </row>
    <row r="103" spans="1:87" ht="12.75" customHeight="1">
      <c r="A103" s="298"/>
      <c r="B103" s="269" t="s">
        <v>245</v>
      </c>
      <c r="C103" s="200"/>
      <c r="D103"/>
      <c r="E103" s="200"/>
      <c r="G103" s="33"/>
      <c r="M103" s="183"/>
      <c r="AA103" s="8"/>
      <c r="AB103" s="8"/>
      <c r="AD103" s="8"/>
      <c r="AE103" s="8"/>
      <c r="AG103" s="8"/>
      <c r="AH103" s="8"/>
      <c r="BP103" s="33"/>
      <c r="BQ103" s="33"/>
      <c r="BR103" s="33"/>
      <c r="BS103" s="33"/>
      <c r="BT103" s="33"/>
      <c r="BU103" s="33"/>
      <c r="BV103" s="33"/>
      <c r="BW103" s="33"/>
      <c r="BX103" s="33"/>
      <c r="BY103" s="33"/>
      <c r="BZ103" s="33"/>
      <c r="CA103" s="33"/>
      <c r="CB103" s="33"/>
      <c r="CC103" s="33"/>
      <c r="CD103" s="33"/>
      <c r="CE103" s="33"/>
      <c r="CF103" s="33"/>
      <c r="CG103" s="33"/>
      <c r="CH103" s="33"/>
      <c r="CI103" s="33"/>
    </row>
    <row r="104" spans="1:87" ht="12.75" customHeight="1">
      <c r="A104" s="298"/>
      <c r="B104" s="269"/>
      <c r="C104" s="200"/>
      <c r="D104"/>
      <c r="E104" s="200"/>
      <c r="G104" s="33"/>
      <c r="M104" s="183"/>
      <c r="AA104" s="8"/>
      <c r="AB104" s="8"/>
      <c r="AD104" s="8"/>
      <c r="AE104" s="8"/>
      <c r="AG104" s="8"/>
      <c r="AH104" s="8"/>
      <c r="BP104" s="33"/>
      <c r="BQ104" s="33"/>
      <c r="BR104" s="33"/>
      <c r="BS104" s="33"/>
      <c r="BT104" s="33"/>
      <c r="BU104" s="33"/>
      <c r="BV104" s="33"/>
      <c r="BW104" s="33"/>
      <c r="BX104" s="33"/>
      <c r="BY104" s="33"/>
      <c r="BZ104" s="33"/>
      <c r="CA104" s="33"/>
      <c r="CB104" s="33"/>
      <c r="CC104" s="33"/>
      <c r="CD104" s="33"/>
      <c r="CE104" s="33"/>
      <c r="CF104" s="33"/>
      <c r="CG104" s="33"/>
      <c r="CH104" s="33"/>
      <c r="CI104" s="33"/>
    </row>
    <row r="105" spans="1:87" ht="12.75" customHeight="1">
      <c r="A105" s="298" t="s">
        <v>469</v>
      </c>
      <c r="B105" s="3" t="s">
        <v>124</v>
      </c>
      <c r="C105" s="300"/>
      <c r="D105" s="33"/>
      <c r="E105" s="200"/>
      <c r="F105" s="715">
        <f>'Page 2'!O22</f>
        <v>0</v>
      </c>
      <c r="G105" s="30" t="s">
        <v>21</v>
      </c>
      <c r="M105" s="183"/>
      <c r="AA105" s="8"/>
      <c r="AB105" s="8"/>
      <c r="AD105" s="8"/>
      <c r="AE105" s="8"/>
      <c r="AG105" s="8"/>
      <c r="AH105" s="8"/>
      <c r="BP105" s="33"/>
      <c r="BQ105" s="33"/>
      <c r="BR105" s="33"/>
      <c r="BS105" s="33"/>
      <c r="BT105" s="33"/>
      <c r="BU105" s="33"/>
      <c r="BV105" s="33"/>
      <c r="BW105" s="33"/>
      <c r="BX105" s="33"/>
      <c r="BY105" s="33"/>
      <c r="BZ105" s="33"/>
      <c r="CA105" s="33"/>
      <c r="CB105" s="33"/>
      <c r="CC105" s="33"/>
      <c r="CD105" s="33"/>
      <c r="CE105" s="33"/>
      <c r="CF105" s="33"/>
      <c r="CG105" s="33"/>
      <c r="CH105" s="33"/>
      <c r="CI105" s="33"/>
    </row>
    <row r="106" spans="1:87" ht="4.5" customHeight="1">
      <c r="A106" s="298"/>
      <c r="B106" s="3"/>
      <c r="C106" s="300"/>
      <c r="D106" s="33"/>
      <c r="E106" s="200"/>
      <c r="F106" s="95"/>
      <c r="G106" s="95"/>
      <c r="M106" s="183"/>
      <c r="AA106" s="8"/>
      <c r="AB106" s="8"/>
      <c r="AD106" s="8"/>
      <c r="AE106" s="8"/>
      <c r="AG106" s="8"/>
      <c r="AH106" s="8"/>
      <c r="BP106" s="33"/>
      <c r="BQ106" s="33"/>
      <c r="BR106" s="33"/>
      <c r="BS106" s="33"/>
      <c r="BT106" s="33"/>
      <c r="BU106" s="33"/>
      <c r="BV106" s="33"/>
      <c r="BW106" s="33"/>
      <c r="BX106" s="33"/>
      <c r="BY106" s="33"/>
      <c r="BZ106" s="33"/>
      <c r="CA106" s="33"/>
      <c r="CB106" s="33"/>
      <c r="CC106" s="33"/>
      <c r="CD106" s="33"/>
      <c r="CE106" s="33"/>
      <c r="CF106" s="33"/>
      <c r="CG106" s="33"/>
      <c r="CH106" s="33"/>
      <c r="CI106" s="33"/>
    </row>
    <row r="107" spans="1:87" ht="20.25" customHeight="1">
      <c r="A107"/>
      <c r="B107" s="3"/>
      <c r="C107" s="300"/>
      <c r="D107" s="33"/>
      <c r="E107" s="200"/>
      <c r="F107" s="95"/>
      <c r="G107" s="95"/>
      <c r="M107" s="183"/>
      <c r="AA107" s="8"/>
      <c r="AB107" s="8"/>
      <c r="AD107" s="8"/>
      <c r="AE107" s="8"/>
      <c r="AG107" s="8"/>
      <c r="AH107" s="8"/>
      <c r="BP107" s="33"/>
      <c r="BQ107" s="33"/>
      <c r="BR107" s="33"/>
      <c r="BS107" s="33"/>
      <c r="BT107" s="33"/>
      <c r="BU107" s="33"/>
      <c r="BV107" s="33"/>
      <c r="BW107" s="33"/>
      <c r="BX107" s="33"/>
      <c r="BY107" s="33"/>
      <c r="BZ107" s="33"/>
      <c r="CA107" s="33"/>
      <c r="CB107" s="33"/>
      <c r="CC107" s="33"/>
      <c r="CD107" s="33"/>
      <c r="CE107" s="33"/>
      <c r="CF107" s="33"/>
      <c r="CG107" s="33"/>
      <c r="CH107" s="33"/>
      <c r="CI107" s="33"/>
    </row>
    <row r="108" spans="1:87" ht="18" customHeight="1">
      <c r="A108" s="33"/>
      <c r="B108" s="300"/>
      <c r="C108" s="300"/>
      <c r="D108" s="300"/>
      <c r="E108" s="300"/>
      <c r="F108" s="3"/>
      <c r="G108" s="3"/>
      <c r="H108" s="33"/>
      <c r="I108" s="33"/>
      <c r="K108" s="28"/>
      <c r="L108" s="33"/>
      <c r="M108" s="279"/>
      <c r="N108" s="295"/>
      <c r="O108" s="33"/>
      <c r="AA108" s="8"/>
      <c r="AB108" s="8"/>
      <c r="AD108" s="8"/>
      <c r="AE108" s="8"/>
      <c r="AG108" s="8"/>
      <c r="AH108" s="8"/>
      <c r="BP108" s="33"/>
      <c r="BQ108" s="33"/>
      <c r="BR108" s="33"/>
      <c r="BS108" s="33"/>
      <c r="BT108" s="33"/>
      <c r="BU108" s="33"/>
      <c r="BV108" s="33"/>
      <c r="BW108" s="33"/>
      <c r="BX108" s="33"/>
      <c r="BY108" s="33"/>
      <c r="BZ108" s="33"/>
      <c r="CA108" s="33"/>
      <c r="CB108" s="33"/>
      <c r="CC108" s="33"/>
      <c r="CD108" s="33"/>
      <c r="CE108" s="33"/>
      <c r="CF108" s="33"/>
      <c r="CG108" s="33"/>
      <c r="CH108" s="33"/>
      <c r="CI108" s="33"/>
    </row>
    <row r="109" spans="1:87" ht="15" customHeight="1">
      <c r="A109" s="291" t="s">
        <v>239</v>
      </c>
      <c r="B109" s="200"/>
      <c r="C109" s="340" t="s">
        <v>16</v>
      </c>
      <c r="D109" s="339"/>
      <c r="E109" s="339"/>
      <c r="F109" s="249"/>
      <c r="G109" s="249"/>
      <c r="I109" s="1"/>
      <c r="J109" s="3"/>
      <c r="K109" s="275"/>
      <c r="L109" s="1"/>
      <c r="M109" s="219"/>
      <c r="AA109" s="8"/>
      <c r="AB109" s="8"/>
      <c r="AD109" s="8"/>
      <c r="AE109" s="8"/>
      <c r="AG109" s="8"/>
      <c r="AH109" s="8"/>
      <c r="BP109" s="33"/>
      <c r="BQ109" s="33"/>
      <c r="BR109" s="33"/>
      <c r="BS109" s="33"/>
      <c r="BT109" s="33"/>
      <c r="BU109" s="33"/>
      <c r="BV109" s="33"/>
      <c r="BW109" s="33"/>
      <c r="BX109" s="33"/>
      <c r="BY109" s="33"/>
      <c r="BZ109" s="33"/>
      <c r="CA109" s="33"/>
      <c r="CB109" s="33"/>
      <c r="CC109" s="33"/>
      <c r="CD109" s="33"/>
      <c r="CE109" s="33"/>
      <c r="CF109" s="33"/>
      <c r="CG109" s="33"/>
      <c r="CH109" s="33"/>
      <c r="CI109" s="33"/>
    </row>
    <row r="110" spans="1:87" ht="15" customHeight="1">
      <c r="A110" s="297" t="s">
        <v>240</v>
      </c>
      <c r="B110" s="200"/>
      <c r="C110" s="340" t="s">
        <v>16</v>
      </c>
      <c r="D110" s="339"/>
      <c r="E110" s="339"/>
      <c r="F110" s="249"/>
      <c r="G110" s="249"/>
      <c r="I110" s="1"/>
      <c r="J110" s="3"/>
      <c r="K110" s="825" t="s">
        <v>398</v>
      </c>
      <c r="L110" s="1"/>
      <c r="M110" s="219"/>
      <c r="AA110" s="8"/>
      <c r="AB110" s="8"/>
      <c r="AD110" s="8"/>
      <c r="AE110" s="8"/>
      <c r="AG110" s="8"/>
      <c r="AH110" s="8"/>
      <c r="BP110" s="33"/>
      <c r="BQ110" s="33"/>
      <c r="BR110" s="33"/>
      <c r="BS110" s="33"/>
      <c r="BT110" s="33"/>
      <c r="BU110" s="33"/>
      <c r="BV110" s="33"/>
      <c r="BW110" s="33"/>
      <c r="BX110" s="33"/>
      <c r="BY110" s="33"/>
      <c r="BZ110" s="33"/>
      <c r="CA110" s="33"/>
      <c r="CB110" s="33"/>
      <c r="CC110" s="33"/>
      <c r="CD110" s="33"/>
      <c r="CE110" s="33"/>
      <c r="CF110" s="33"/>
      <c r="CG110" s="33"/>
      <c r="CH110" s="33"/>
      <c r="CI110" s="33"/>
    </row>
    <row r="111" spans="2:87" ht="15" customHeight="1">
      <c r="B111" s="312" t="s">
        <v>241</v>
      </c>
      <c r="C111" s="340" t="s">
        <v>16</v>
      </c>
      <c r="D111" s="339"/>
      <c r="E111" s="339"/>
      <c r="F111" s="249"/>
      <c r="G111" s="249"/>
      <c r="I111" s="380" t="s">
        <v>449</v>
      </c>
      <c r="J111" s="17"/>
      <c r="K111" s="826"/>
      <c r="L111" s="1" t="s">
        <v>427</v>
      </c>
      <c r="M111" s="219"/>
      <c r="AA111" s="8"/>
      <c r="AB111" s="8"/>
      <c r="AD111" s="8"/>
      <c r="AE111" s="8"/>
      <c r="AG111" s="8"/>
      <c r="AH111" s="8"/>
      <c r="BP111" s="33"/>
      <c r="BQ111" s="33"/>
      <c r="BR111" s="33"/>
      <c r="BS111" s="33"/>
      <c r="BT111" s="33"/>
      <c r="BU111" s="33"/>
      <c r="BV111" s="33"/>
      <c r="BW111" s="33"/>
      <c r="BX111" s="33"/>
      <c r="BY111" s="33"/>
      <c r="BZ111" s="33"/>
      <c r="CA111" s="33"/>
      <c r="CB111" s="33"/>
      <c r="CC111" s="33"/>
      <c r="CD111" s="33"/>
      <c r="CE111" s="33"/>
      <c r="CF111" s="33"/>
      <c r="CG111" s="33"/>
      <c r="CH111" s="33"/>
      <c r="CI111" s="33"/>
    </row>
    <row r="112" spans="1:87" ht="15" customHeight="1">
      <c r="A112" s="97" t="s">
        <v>131</v>
      </c>
      <c r="B112" s="361" t="s">
        <v>210</v>
      </c>
      <c r="C112" s="358"/>
      <c r="D112" s="371" t="s">
        <v>195</v>
      </c>
      <c r="E112" s="332"/>
      <c r="F112" s="274"/>
      <c r="G112" s="492" t="s">
        <v>448</v>
      </c>
      <c r="H112" s="491"/>
      <c r="I112" s="314"/>
      <c r="J112" s="95" t="s">
        <v>21</v>
      </c>
      <c r="K112" s="715">
        <f>IF(I112&gt;0,I112*F112,IF(L112&gt;0,L112/F112,'Page 2'!O28))</f>
        <v>0</v>
      </c>
      <c r="L112" s="314"/>
      <c r="M112" s="23" t="s">
        <v>336</v>
      </c>
      <c r="N112" s="295"/>
      <c r="O112" s="33"/>
      <c r="P112" s="33"/>
      <c r="AA112" s="8"/>
      <c r="AB112" s="8"/>
      <c r="AD112" s="8"/>
      <c r="AE112" s="8"/>
      <c r="AG112" s="8"/>
      <c r="AH112" s="8"/>
      <c r="BI112" s="9"/>
      <c r="BJ112" s="9"/>
      <c r="BK112" s="9"/>
      <c r="BL112" s="9"/>
      <c r="BM112" s="9"/>
      <c r="BN112" s="9"/>
      <c r="BO112" s="9"/>
      <c r="BP112" s="33"/>
      <c r="BQ112" s="33"/>
      <c r="BR112" s="33"/>
      <c r="BS112" s="33"/>
      <c r="BT112" s="33"/>
      <c r="BU112" s="33"/>
      <c r="BV112" s="33"/>
      <c r="BW112" s="33"/>
      <c r="BX112" s="33"/>
      <c r="BY112" s="33"/>
      <c r="BZ112" s="33"/>
      <c r="CA112" s="33"/>
      <c r="CB112" s="33"/>
      <c r="CC112" s="33"/>
      <c r="CD112" s="33"/>
      <c r="CE112" s="33"/>
      <c r="CF112" s="33"/>
      <c r="CG112" s="33"/>
      <c r="CH112" s="33"/>
      <c r="CI112" s="33"/>
    </row>
    <row r="113" spans="1:87" ht="15" customHeight="1">
      <c r="A113" s="97" t="s">
        <v>133</v>
      </c>
      <c r="B113" s="361" t="s">
        <v>210</v>
      </c>
      <c r="C113" s="358"/>
      <c r="D113" s="401" t="s">
        <v>23</v>
      </c>
      <c r="E113" s="332"/>
      <c r="F113" s="274"/>
      <c r="G113" s="448"/>
      <c r="H113" s="491"/>
      <c r="I113" s="314"/>
      <c r="J113" s="95" t="s">
        <v>21</v>
      </c>
      <c r="K113" s="715" t="e">
        <f>IF(I113&gt;0,'Page 2'!O29,L113/F113)</f>
        <v>#DIV/0!</v>
      </c>
      <c r="L113" s="314"/>
      <c r="M113" s="23" t="s">
        <v>336</v>
      </c>
      <c r="N113" s="276"/>
      <c r="O113" s="33"/>
      <c r="P113" s="33"/>
      <c r="AA113" s="8"/>
      <c r="AB113" s="8"/>
      <c r="AD113" s="8"/>
      <c r="AE113" s="8"/>
      <c r="AG113" s="8"/>
      <c r="AH113" s="8"/>
      <c r="BI113" s="9"/>
      <c r="BJ113" s="9"/>
      <c r="BK113" s="9"/>
      <c r="BL113" s="9"/>
      <c r="BM113" s="9"/>
      <c r="BN113" s="9"/>
      <c r="BO113" s="9"/>
      <c r="BP113" s="33"/>
      <c r="BQ113" s="33"/>
      <c r="BR113" s="33"/>
      <c r="BS113" s="33"/>
      <c r="BT113" s="33"/>
      <c r="BU113" s="33"/>
      <c r="BV113" s="33"/>
      <c r="BW113" s="33"/>
      <c r="BX113" s="33"/>
      <c r="BY113" s="33"/>
      <c r="BZ113" s="33"/>
      <c r="CA113" s="33"/>
      <c r="CB113" s="33"/>
      <c r="CC113" s="33"/>
      <c r="CD113" s="33"/>
      <c r="CE113" s="33"/>
      <c r="CF113" s="33"/>
      <c r="CG113" s="33"/>
      <c r="CH113" s="33"/>
      <c r="CI113" s="33"/>
    </row>
    <row r="114" spans="1:87" ht="15" customHeight="1">
      <c r="A114" s="331" t="s">
        <v>134</v>
      </c>
      <c r="B114" s="361" t="s">
        <v>210</v>
      </c>
      <c r="C114" s="400"/>
      <c r="D114" s="401"/>
      <c r="E114" s="332"/>
      <c r="F114" s="274"/>
      <c r="G114" s="448"/>
      <c r="H114" s="491"/>
      <c r="I114" s="314"/>
      <c r="J114" s="95" t="s">
        <v>21</v>
      </c>
      <c r="K114" s="715" t="e">
        <f>IF(I114&gt;0,'Page 2'!O30,L114/F114)</f>
        <v>#DIV/0!</v>
      </c>
      <c r="L114" s="314"/>
      <c r="M114" s="23" t="s">
        <v>336</v>
      </c>
      <c r="N114" s="276"/>
      <c r="O114" s="33"/>
      <c r="P114" s="33"/>
      <c r="AA114" s="8"/>
      <c r="AB114" s="8"/>
      <c r="AD114" s="8"/>
      <c r="AE114" s="8"/>
      <c r="AG114" s="8"/>
      <c r="AH114" s="8"/>
      <c r="BI114" s="9"/>
      <c r="BJ114" s="9"/>
      <c r="BK114" s="9"/>
      <c r="BL114" s="9"/>
      <c r="BM114" s="9"/>
      <c r="BN114" s="9"/>
      <c r="BO114" s="9"/>
      <c r="BP114" s="33"/>
      <c r="BQ114" s="33"/>
      <c r="BR114" s="33"/>
      <c r="BS114" s="33"/>
      <c r="BT114" s="33"/>
      <c r="BU114" s="33"/>
      <c r="BV114" s="33"/>
      <c r="BW114" s="33"/>
      <c r="BX114" s="33"/>
      <c r="BY114" s="33"/>
      <c r="BZ114" s="33"/>
      <c r="CA114" s="33"/>
      <c r="CB114" s="33"/>
      <c r="CC114" s="33"/>
      <c r="CD114" s="33"/>
      <c r="CE114" s="33"/>
      <c r="CF114" s="33"/>
      <c r="CG114" s="33"/>
      <c r="CH114" s="33"/>
      <c r="CI114" s="33"/>
    </row>
    <row r="115" spans="1:87" ht="15" customHeight="1">
      <c r="A115" s="331" t="s">
        <v>135</v>
      </c>
      <c r="B115" s="361" t="s">
        <v>210</v>
      </c>
      <c r="C115" s="358"/>
      <c r="D115" s="401"/>
      <c r="E115" s="332"/>
      <c r="F115" s="274"/>
      <c r="G115" s="448"/>
      <c r="H115" s="491"/>
      <c r="I115" s="314"/>
      <c r="J115" s="95" t="s">
        <v>21</v>
      </c>
      <c r="K115" s="715" t="e">
        <f>IF(I115&gt;0,'Page 2'!O31,L115/F115)</f>
        <v>#DIV/0!</v>
      </c>
      <c r="L115" s="314"/>
      <c r="M115" s="23" t="s">
        <v>336</v>
      </c>
      <c r="N115" s="276"/>
      <c r="O115" s="33"/>
      <c r="P115" s="33"/>
      <c r="AA115" s="8"/>
      <c r="AB115" s="8"/>
      <c r="AD115" s="8"/>
      <c r="AE115" s="8"/>
      <c r="AG115" s="8"/>
      <c r="AH115" s="8"/>
      <c r="BI115" s="9"/>
      <c r="BJ115" s="9"/>
      <c r="BK115" s="9"/>
      <c r="BL115" s="9"/>
      <c r="BM115" s="9"/>
      <c r="BN115" s="9"/>
      <c r="BO115" s="9"/>
      <c r="BP115" s="33"/>
      <c r="BQ115" s="33"/>
      <c r="BR115" s="33"/>
      <c r="BS115" s="33"/>
      <c r="BT115" s="33"/>
      <c r="BU115" s="33"/>
      <c r="BV115" s="33"/>
      <c r="BW115" s="33"/>
      <c r="BX115" s="33"/>
      <c r="BY115" s="33"/>
      <c r="BZ115" s="33"/>
      <c r="CA115" s="33"/>
      <c r="CB115" s="33"/>
      <c r="CC115" s="33"/>
      <c r="CD115" s="33"/>
      <c r="CE115" s="33"/>
      <c r="CF115" s="33"/>
      <c r="CG115" s="33"/>
      <c r="CH115" s="33"/>
      <c r="CI115" s="33"/>
    </row>
    <row r="116" spans="1:87" ht="15" customHeight="1">
      <c r="A116" s="331" t="s">
        <v>249</v>
      </c>
      <c r="B116" s="361" t="s">
        <v>210</v>
      </c>
      <c r="C116" s="358"/>
      <c r="D116" s="401"/>
      <c r="E116" s="332"/>
      <c r="F116" s="274"/>
      <c r="G116" s="448"/>
      <c r="H116" s="491"/>
      <c r="I116" s="314"/>
      <c r="J116" s="95" t="s">
        <v>21</v>
      </c>
      <c r="K116" s="715" t="e">
        <f>IF(I116&gt;0,'Page 2'!O32,L116/F116)</f>
        <v>#DIV/0!</v>
      </c>
      <c r="L116" s="314"/>
      <c r="M116" s="23" t="s">
        <v>336</v>
      </c>
      <c r="N116" s="276"/>
      <c r="O116" s="279"/>
      <c r="P116" s="295"/>
      <c r="AA116" s="8"/>
      <c r="AB116" s="8"/>
      <c r="AD116" s="8"/>
      <c r="AE116" s="8"/>
      <c r="AG116" s="8"/>
      <c r="AH116" s="8"/>
      <c r="BP116" s="33"/>
      <c r="BQ116" s="33"/>
      <c r="BR116" s="33"/>
      <c r="BS116" s="33"/>
      <c r="BT116" s="33"/>
      <c r="BU116" s="33"/>
      <c r="BV116" s="33"/>
      <c r="BW116" s="33"/>
      <c r="BX116" s="33"/>
      <c r="BY116" s="33"/>
      <c r="BZ116" s="33"/>
      <c r="CA116" s="33"/>
      <c r="CB116" s="33"/>
      <c r="CC116" s="33"/>
      <c r="CD116" s="33"/>
      <c r="CE116" s="33"/>
      <c r="CF116" s="33"/>
      <c r="CG116" s="33"/>
      <c r="CH116" s="33"/>
      <c r="CI116" s="33"/>
    </row>
    <row r="117" spans="2:87" ht="15" customHeight="1">
      <c r="B117" s="200"/>
      <c r="C117" s="200"/>
      <c r="D117" s="200"/>
      <c r="E117" s="200"/>
      <c r="G117" s="33"/>
      <c r="I117" s="249" t="s">
        <v>465</v>
      </c>
      <c r="K117" s="725">
        <f>'Page 2'!R35</f>
        <v>0</v>
      </c>
      <c r="M117" s="183"/>
      <c r="AA117" s="8"/>
      <c r="AB117" s="8"/>
      <c r="AD117" s="8"/>
      <c r="AE117" s="8"/>
      <c r="AG117" s="8"/>
      <c r="AH117" s="8"/>
      <c r="AO117" s="48"/>
      <c r="BI117" s="33"/>
      <c r="BJ117" s="33"/>
      <c r="BK117" s="33"/>
      <c r="BL117" s="33"/>
      <c r="BM117" s="33"/>
      <c r="BN117" s="33"/>
      <c r="BP117" s="33"/>
      <c r="BQ117" s="33"/>
      <c r="BR117" s="33"/>
      <c r="BS117" s="33"/>
      <c r="BT117" s="33"/>
      <c r="BU117" s="33"/>
      <c r="BV117" s="33"/>
      <c r="BW117" s="33"/>
      <c r="BX117" s="33"/>
      <c r="BY117" s="33"/>
      <c r="BZ117" s="33"/>
      <c r="CA117" s="33"/>
      <c r="CB117" s="33"/>
      <c r="CC117" s="33"/>
      <c r="CD117" s="33"/>
      <c r="CE117" s="33"/>
      <c r="CF117" s="33"/>
      <c r="CG117" s="33"/>
      <c r="CH117" s="33"/>
      <c r="CI117" s="33"/>
    </row>
    <row r="118" spans="7:87" ht="6" customHeight="1">
      <c r="G118" s="33"/>
      <c r="M118" s="183"/>
      <c r="AA118" s="8"/>
      <c r="AB118" s="8"/>
      <c r="AD118" s="8"/>
      <c r="AE118" s="8"/>
      <c r="AG118" s="8"/>
      <c r="AH118" s="8"/>
      <c r="AO118" s="33"/>
      <c r="BI118" s="33"/>
      <c r="BJ118" s="33"/>
      <c r="BK118" s="33"/>
      <c r="BL118" s="33"/>
      <c r="BM118" s="33"/>
      <c r="BN118" s="33"/>
      <c r="BP118" s="33"/>
      <c r="BQ118" s="33"/>
      <c r="BR118" s="33"/>
      <c r="BS118" s="33"/>
      <c r="BT118" s="33"/>
      <c r="BU118" s="33"/>
      <c r="BV118" s="33"/>
      <c r="BW118" s="33"/>
      <c r="BX118" s="33"/>
      <c r="BY118" s="33"/>
      <c r="BZ118" s="33"/>
      <c r="CA118" s="33"/>
      <c r="CB118" s="33"/>
      <c r="CC118" s="33"/>
      <c r="CD118" s="33"/>
      <c r="CE118" s="33"/>
      <c r="CF118" s="33"/>
      <c r="CG118" s="33"/>
      <c r="CH118" s="33"/>
      <c r="CI118" s="33"/>
    </row>
    <row r="119" spans="7:87" ht="9" customHeight="1">
      <c r="G119" s="33"/>
      <c r="M119" s="183"/>
      <c r="AA119" s="8"/>
      <c r="AB119" s="8"/>
      <c r="AD119" s="8"/>
      <c r="AE119" s="8"/>
      <c r="AG119" s="8"/>
      <c r="AH119" s="8"/>
      <c r="AO119" s="33"/>
      <c r="BI119" s="33"/>
      <c r="BJ119" s="33"/>
      <c r="BK119" s="33"/>
      <c r="BL119" s="33"/>
      <c r="BM119" s="33"/>
      <c r="BN119" s="33"/>
      <c r="BP119" s="33"/>
      <c r="BQ119" s="33"/>
      <c r="BR119" s="33"/>
      <c r="BS119" s="33"/>
      <c r="BT119" s="33"/>
      <c r="BU119" s="33"/>
      <c r="BV119" s="33"/>
      <c r="BW119" s="33"/>
      <c r="BX119" s="33"/>
      <c r="BY119" s="33"/>
      <c r="BZ119" s="33"/>
      <c r="CA119" s="33"/>
      <c r="CB119" s="33"/>
      <c r="CC119" s="33"/>
      <c r="CD119" s="33"/>
      <c r="CE119" s="33"/>
      <c r="CF119" s="33"/>
      <c r="CG119" s="33"/>
      <c r="CH119" s="33"/>
      <c r="CI119" s="33"/>
    </row>
    <row r="120" spans="2:87" ht="12.75" customHeight="1">
      <c r="B120" s="298" t="s">
        <v>242</v>
      </c>
      <c r="C120" s="363" t="s">
        <v>16</v>
      </c>
      <c r="D120" s="300"/>
      <c r="E120" s="300"/>
      <c r="F120" s="249"/>
      <c r="G120" s="490"/>
      <c r="I120" s="29" t="s">
        <v>428</v>
      </c>
      <c r="K120" s="29" t="s">
        <v>405</v>
      </c>
      <c r="L120" s="1" t="s">
        <v>427</v>
      </c>
      <c r="M120" s="183"/>
      <c r="AA120" s="8"/>
      <c r="AB120" s="8"/>
      <c r="AD120" s="8"/>
      <c r="AE120" s="8"/>
      <c r="AG120" s="8"/>
      <c r="AH120" s="8"/>
      <c r="BP120" s="33"/>
      <c r="BQ120" s="33"/>
      <c r="BR120" s="33"/>
      <c r="BS120" s="33"/>
      <c r="BT120" s="33"/>
      <c r="BU120" s="33"/>
      <c r="BV120" s="33"/>
      <c r="BW120" s="33"/>
      <c r="BX120" s="33"/>
      <c r="BY120" s="33"/>
      <c r="BZ120" s="33"/>
      <c r="CA120" s="33"/>
      <c r="CB120" s="33"/>
      <c r="CC120" s="33"/>
      <c r="CD120" s="33"/>
      <c r="CE120" s="33"/>
      <c r="CF120" s="33"/>
      <c r="CG120" s="33"/>
      <c r="CH120" s="33"/>
      <c r="CI120" s="33"/>
    </row>
    <row r="121" spans="2:87" ht="15" customHeight="1">
      <c r="B121" s="62" t="s">
        <v>139</v>
      </c>
      <c r="C121" s="363"/>
      <c r="D121" s="33"/>
      <c r="E121" s="33"/>
      <c r="F121" s="274"/>
      <c r="G121" s="30" t="s">
        <v>18</v>
      </c>
      <c r="I121" s="314"/>
      <c r="J121" s="95" t="s">
        <v>21</v>
      </c>
      <c r="K121" s="725" t="e">
        <f>IF(I121&gt;0,'Page 2'!O39,L121/F121)</f>
        <v>#DIV/0!</v>
      </c>
      <c r="L121" s="314"/>
      <c r="M121" s="23" t="s">
        <v>336</v>
      </c>
      <c r="N121" s="461"/>
      <c r="AA121" s="8"/>
      <c r="AB121" s="8"/>
      <c r="AD121" s="8"/>
      <c r="AE121" s="8"/>
      <c r="AG121" s="8"/>
      <c r="AH121" s="8"/>
      <c r="BI121" s="231"/>
      <c r="BJ121" s="231"/>
      <c r="BK121" s="231"/>
      <c r="BL121" s="231"/>
      <c r="BM121" s="231"/>
      <c r="BN121" s="231"/>
      <c r="BO121" s="231"/>
      <c r="BP121" s="235"/>
      <c r="BQ121" s="33"/>
      <c r="BR121" s="33"/>
      <c r="BS121" s="33"/>
      <c r="BT121" s="33"/>
      <c r="BU121" s="33"/>
      <c r="BV121" s="33"/>
      <c r="BW121" s="33"/>
      <c r="BX121" s="33"/>
      <c r="BY121" s="33"/>
      <c r="BZ121" s="33"/>
      <c r="CA121" s="33"/>
      <c r="CB121" s="33"/>
      <c r="CC121" s="33"/>
      <c r="CD121" s="33"/>
      <c r="CE121" s="33"/>
      <c r="CF121" s="33"/>
      <c r="CG121" s="33"/>
      <c r="CH121" s="33"/>
      <c r="CI121" s="33"/>
    </row>
    <row r="122" spans="2:87" ht="15" customHeight="1">
      <c r="B122" s="62" t="s">
        <v>141</v>
      </c>
      <c r="C122" s="363"/>
      <c r="D122" s="337"/>
      <c r="E122" s="338"/>
      <c r="F122" s="274"/>
      <c r="G122" s="30" t="s">
        <v>18</v>
      </c>
      <c r="I122" s="409"/>
      <c r="J122" s="95" t="s">
        <v>21</v>
      </c>
      <c r="K122" s="725" t="e">
        <f>IF(I122&gt;0,'Page 2'!O40,L122/F122)</f>
        <v>#DIV/0!</v>
      </c>
      <c r="L122" s="314"/>
      <c r="M122" s="23" t="s">
        <v>336</v>
      </c>
      <c r="N122" s="295"/>
      <c r="AA122" s="8"/>
      <c r="AB122" s="8"/>
      <c r="AD122" s="8"/>
      <c r="AE122" s="8"/>
      <c r="AG122" s="8"/>
      <c r="AH122" s="8"/>
      <c r="BI122" s="231"/>
      <c r="BJ122" s="231"/>
      <c r="BK122" s="231"/>
      <c r="BL122" s="231"/>
      <c r="BM122" s="231"/>
      <c r="BN122" s="231"/>
      <c r="BO122" s="231"/>
      <c r="BP122" s="235"/>
      <c r="BQ122" s="33"/>
      <c r="BR122" s="33"/>
      <c r="BS122" s="33"/>
      <c r="BT122" s="33"/>
      <c r="BU122" s="33"/>
      <c r="BV122" s="33"/>
      <c r="BW122" s="33"/>
      <c r="BX122" s="33"/>
      <c r="BY122" s="33"/>
      <c r="BZ122" s="33"/>
      <c r="CA122" s="33"/>
      <c r="CB122" s="33"/>
      <c r="CC122" s="33"/>
      <c r="CD122" s="33"/>
      <c r="CE122" s="33"/>
      <c r="CF122" s="33"/>
      <c r="CG122" s="33"/>
      <c r="CH122" s="33"/>
      <c r="CI122" s="33"/>
    </row>
    <row r="123" spans="2:87" ht="15" customHeight="1">
      <c r="B123" s="62" t="s">
        <v>142</v>
      </c>
      <c r="C123" s="363"/>
      <c r="D123" s="337"/>
      <c r="E123" s="338"/>
      <c r="F123" s="274"/>
      <c r="G123" s="30" t="s">
        <v>18</v>
      </c>
      <c r="I123" s="409"/>
      <c r="J123" s="95" t="s">
        <v>21</v>
      </c>
      <c r="K123" s="725" t="e">
        <f>IF(I123&gt;0,'Page 2'!O41,L123/F123)</f>
        <v>#DIV/0!</v>
      </c>
      <c r="L123" s="314"/>
      <c r="M123" s="23" t="s">
        <v>336</v>
      </c>
      <c r="N123" s="295"/>
      <c r="AA123" s="8"/>
      <c r="AB123" s="8"/>
      <c r="AD123" s="8"/>
      <c r="AE123" s="8"/>
      <c r="AG123" s="8"/>
      <c r="AH123" s="8"/>
      <c r="BI123" s="231"/>
      <c r="BJ123" s="231"/>
      <c r="BK123" s="231"/>
      <c r="BL123" s="231"/>
      <c r="BM123" s="231"/>
      <c r="BN123" s="231"/>
      <c r="BO123" s="231"/>
      <c r="BP123" s="235"/>
      <c r="BQ123" s="33"/>
      <c r="BR123" s="33"/>
      <c r="BS123" s="33"/>
      <c r="BT123" s="33"/>
      <c r="BU123" s="33"/>
      <c r="BV123" s="33"/>
      <c r="BW123" s="33"/>
      <c r="BX123" s="33"/>
      <c r="BY123" s="33"/>
      <c r="BZ123" s="33"/>
      <c r="CA123" s="33"/>
      <c r="CB123" s="33"/>
      <c r="CC123" s="33"/>
      <c r="CD123" s="33"/>
      <c r="CE123" s="33"/>
      <c r="CF123" s="33"/>
      <c r="CG123" s="33"/>
      <c r="CH123" s="33"/>
      <c r="CI123" s="33"/>
    </row>
    <row r="124" spans="2:87" ht="15" customHeight="1">
      <c r="B124" s="62" t="s">
        <v>143</v>
      </c>
      <c r="C124" s="363"/>
      <c r="D124" s="337"/>
      <c r="E124" s="338"/>
      <c r="F124" s="274"/>
      <c r="G124" s="30" t="s">
        <v>18</v>
      </c>
      <c r="I124" s="409"/>
      <c r="J124" s="95" t="s">
        <v>21</v>
      </c>
      <c r="K124" s="725" t="e">
        <f>IF(I124&gt;0,'Page 2'!O42,L124/F124)</f>
        <v>#DIV/0!</v>
      </c>
      <c r="L124" s="314"/>
      <c r="M124" s="23" t="s">
        <v>336</v>
      </c>
      <c r="N124" s="295"/>
      <c r="AA124" s="8"/>
      <c r="AB124" s="8"/>
      <c r="AD124" s="8"/>
      <c r="AE124" s="8"/>
      <c r="AG124" s="8"/>
      <c r="AH124" s="8"/>
      <c r="BI124" s="231"/>
      <c r="BJ124" s="231"/>
      <c r="BK124" s="231"/>
      <c r="BL124" s="231"/>
      <c r="BM124" s="231"/>
      <c r="BN124" s="231"/>
      <c r="BO124" s="231"/>
      <c r="BP124" s="235"/>
      <c r="BQ124" s="33"/>
      <c r="BR124" s="33"/>
      <c r="BS124" s="33"/>
      <c r="BT124" s="33"/>
      <c r="BU124" s="33"/>
      <c r="BV124" s="33"/>
      <c r="BW124" s="33"/>
      <c r="BX124" s="33"/>
      <c r="BY124" s="33"/>
      <c r="BZ124" s="33"/>
      <c r="CA124" s="33"/>
      <c r="CB124" s="33"/>
      <c r="CC124" s="33"/>
      <c r="CD124" s="33"/>
      <c r="CE124" s="33"/>
      <c r="CF124" s="33"/>
      <c r="CG124" s="33"/>
      <c r="CH124" s="33"/>
      <c r="CI124" s="33"/>
    </row>
    <row r="125" spans="2:87" ht="15" customHeight="1">
      <c r="B125" s="200"/>
      <c r="C125" s="200"/>
      <c r="D125" s="200"/>
      <c r="E125" s="200"/>
      <c r="F125" s="183"/>
      <c r="I125" s="249" t="s">
        <v>467</v>
      </c>
      <c r="K125" s="725">
        <f>'Page 2'!R45</f>
        <v>0</v>
      </c>
      <c r="M125" s="36"/>
      <c r="AA125" s="8"/>
      <c r="AB125" s="8"/>
      <c r="AD125" s="8"/>
      <c r="AE125" s="8"/>
      <c r="AG125" s="8"/>
      <c r="AH125" s="8"/>
      <c r="BI125" s="231"/>
      <c r="BJ125" s="231"/>
      <c r="BK125" s="231"/>
      <c r="BL125" s="231"/>
      <c r="BM125" s="231"/>
      <c r="BN125" s="231"/>
      <c r="BO125" s="231"/>
      <c r="BP125" s="235"/>
      <c r="BQ125" s="33"/>
      <c r="BR125" s="33"/>
      <c r="BS125" s="33"/>
      <c r="BT125" s="33"/>
      <c r="BU125" s="33"/>
      <c r="BV125" s="33"/>
      <c r="BW125" s="33"/>
      <c r="BX125" s="33"/>
      <c r="BY125" s="33"/>
      <c r="BZ125" s="33"/>
      <c r="CA125" s="33"/>
      <c r="CB125" s="33"/>
      <c r="CC125" s="33"/>
      <c r="CD125" s="33"/>
      <c r="CE125" s="33"/>
      <c r="CF125" s="33"/>
      <c r="CG125" s="33"/>
      <c r="CH125" s="33"/>
      <c r="CI125" s="33"/>
    </row>
    <row r="126" spans="6:87" ht="6" customHeight="1">
      <c r="F126" s="183"/>
      <c r="M126" s="36"/>
      <c r="AA126" s="8"/>
      <c r="AB126" s="8"/>
      <c r="AD126" s="8"/>
      <c r="AE126" s="8"/>
      <c r="AG126" s="8"/>
      <c r="AH126" s="8"/>
      <c r="BP126" s="33"/>
      <c r="BQ126" s="33"/>
      <c r="BR126" s="33"/>
      <c r="BS126" s="33"/>
      <c r="BT126" s="33"/>
      <c r="BU126" s="33"/>
      <c r="BV126" s="33"/>
      <c r="BW126" s="33"/>
      <c r="BX126" s="33"/>
      <c r="BY126" s="33"/>
      <c r="BZ126" s="33"/>
      <c r="CA126" s="33"/>
      <c r="CB126" s="33"/>
      <c r="CC126" s="33"/>
      <c r="CD126" s="33"/>
      <c r="CE126" s="33"/>
      <c r="CF126" s="33"/>
      <c r="CG126" s="33"/>
      <c r="CH126" s="33"/>
      <c r="CI126" s="33"/>
    </row>
    <row r="127" spans="6:87" ht="9" customHeight="1">
      <c r="F127" s="183"/>
      <c r="M127" s="36"/>
      <c r="AA127" s="8"/>
      <c r="AB127" s="8"/>
      <c r="AD127" s="8"/>
      <c r="AE127" s="8"/>
      <c r="AG127" s="8"/>
      <c r="AH127" s="8"/>
      <c r="BP127" s="33"/>
      <c r="BQ127" s="33"/>
      <c r="BR127" s="33"/>
      <c r="BS127" s="33"/>
      <c r="BT127" s="33"/>
      <c r="BU127" s="33"/>
      <c r="BV127" s="33"/>
      <c r="BW127" s="33"/>
      <c r="BX127" s="33"/>
      <c r="BY127" s="33"/>
      <c r="BZ127" s="33"/>
      <c r="CA127" s="33"/>
      <c r="CB127" s="33"/>
      <c r="CC127" s="33"/>
      <c r="CD127" s="33"/>
      <c r="CE127" s="33"/>
      <c r="CF127" s="33"/>
      <c r="CG127" s="33"/>
      <c r="CH127" s="33"/>
      <c r="CI127" s="33"/>
    </row>
    <row r="128" spans="2:87" ht="12.75" customHeight="1">
      <c r="B128" s="312" t="s">
        <v>250</v>
      </c>
      <c r="C128" s="363" t="s">
        <v>16</v>
      </c>
      <c r="D128" s="200"/>
      <c r="E128" s="200"/>
      <c r="F128" s="797"/>
      <c r="G128" s="249"/>
      <c r="I128" s="380" t="s">
        <v>445</v>
      </c>
      <c r="J128" s="380"/>
      <c r="K128" s="380" t="s">
        <v>398</v>
      </c>
      <c r="L128" s="30" t="s">
        <v>427</v>
      </c>
      <c r="M128" s="36"/>
      <c r="AA128" s="8"/>
      <c r="AB128" s="8"/>
      <c r="AD128" s="8"/>
      <c r="AE128" s="8"/>
      <c r="AG128" s="8"/>
      <c r="AH128" s="8"/>
      <c r="BP128" s="33"/>
      <c r="BQ128" s="33"/>
      <c r="BR128" s="33"/>
      <c r="BS128" s="33"/>
      <c r="BT128" s="33"/>
      <c r="BU128" s="33"/>
      <c r="BV128" s="33"/>
      <c r="BW128" s="33"/>
      <c r="BX128" s="33"/>
      <c r="BY128" s="33"/>
      <c r="BZ128" s="33"/>
      <c r="CA128" s="33"/>
      <c r="CB128" s="33"/>
      <c r="CC128" s="33"/>
      <c r="CD128" s="33"/>
      <c r="CE128" s="33"/>
      <c r="CF128" s="33"/>
      <c r="CG128" s="33"/>
      <c r="CH128" s="33"/>
      <c r="CI128" s="33"/>
    </row>
    <row r="129" spans="2:87" ht="15" customHeight="1">
      <c r="B129" s="62" t="s">
        <v>145</v>
      </c>
      <c r="C129" s="385"/>
      <c r="D129" s="313"/>
      <c r="F129" s="274"/>
      <c r="G129" s="103" t="s">
        <v>24</v>
      </c>
      <c r="I129" s="284"/>
      <c r="J129" s="33" t="s">
        <v>21</v>
      </c>
      <c r="K129" s="726" t="e">
        <f>IF(I129&gt;0,'Page 2'!O49,L129/F129)</f>
        <v>#DIV/0!</v>
      </c>
      <c r="L129" s="314"/>
      <c r="M129" s="23" t="s">
        <v>336</v>
      </c>
      <c r="AA129" s="8"/>
      <c r="AB129" s="8"/>
      <c r="AD129" s="8"/>
      <c r="AE129" s="8"/>
      <c r="AG129" s="8"/>
      <c r="AH129" s="8"/>
      <c r="BI129" s="9"/>
      <c r="BJ129" s="9"/>
      <c r="BK129" s="9"/>
      <c r="BL129" s="9"/>
      <c r="BM129" s="9"/>
      <c r="BN129" s="9"/>
      <c r="BO129" s="9"/>
      <c r="BP129" s="33"/>
      <c r="BQ129" s="33"/>
      <c r="BR129" s="33"/>
      <c r="BS129" s="33"/>
      <c r="BT129" s="33"/>
      <c r="BU129" s="33"/>
      <c r="BV129" s="33"/>
      <c r="BW129" s="33"/>
      <c r="BX129" s="33"/>
      <c r="BY129" s="33"/>
      <c r="BZ129" s="33"/>
      <c r="CA129" s="33"/>
      <c r="CB129" s="33"/>
      <c r="CC129" s="33"/>
      <c r="CD129" s="33"/>
      <c r="CE129" s="33"/>
      <c r="CF129" s="33"/>
      <c r="CG129" s="33"/>
      <c r="CH129" s="33"/>
      <c r="CI129" s="33"/>
    </row>
    <row r="130" spans="2:87" ht="15" customHeight="1">
      <c r="B130" s="62" t="s">
        <v>146</v>
      </c>
      <c r="C130" s="385"/>
      <c r="D130" s="313"/>
      <c r="F130" s="274"/>
      <c r="G130" s="103" t="s">
        <v>24</v>
      </c>
      <c r="I130" s="495"/>
      <c r="J130" s="33" t="s">
        <v>21</v>
      </c>
      <c r="K130" s="726" t="e">
        <f>IF(I130&gt;0,'Page 2'!O50,L130/F130)</f>
        <v>#DIV/0!</v>
      </c>
      <c r="L130" s="314"/>
      <c r="M130" s="23" t="s">
        <v>336</v>
      </c>
      <c r="AA130" s="8"/>
      <c r="AB130" s="8"/>
      <c r="AD130" s="8"/>
      <c r="AE130" s="8"/>
      <c r="AG130" s="8"/>
      <c r="AH130" s="8"/>
      <c r="BI130" s="9"/>
      <c r="BJ130" s="9"/>
      <c r="BK130" s="9"/>
      <c r="BL130" s="9"/>
      <c r="BM130" s="9"/>
      <c r="BN130" s="9"/>
      <c r="BO130" s="9"/>
      <c r="BP130" s="33"/>
      <c r="BQ130" s="33"/>
      <c r="BR130" s="33"/>
      <c r="BS130" s="33"/>
      <c r="BT130" s="33"/>
      <c r="BU130" s="33"/>
      <c r="BV130" s="33"/>
      <c r="BW130" s="33"/>
      <c r="BX130" s="33"/>
      <c r="BY130" s="33"/>
      <c r="BZ130" s="33"/>
      <c r="CA130" s="33"/>
      <c r="CB130" s="33"/>
      <c r="CC130" s="33"/>
      <c r="CD130" s="33"/>
      <c r="CE130" s="33"/>
      <c r="CF130" s="33"/>
      <c r="CG130" s="33"/>
      <c r="CH130" s="33"/>
      <c r="CI130" s="33"/>
    </row>
    <row r="131" spans="2:87" ht="15" customHeight="1">
      <c r="B131" s="62" t="s">
        <v>147</v>
      </c>
      <c r="C131" s="385"/>
      <c r="D131" s="313"/>
      <c r="F131" s="274"/>
      <c r="G131" s="103" t="s">
        <v>24</v>
      </c>
      <c r="I131" s="495"/>
      <c r="J131" s="33" t="s">
        <v>21</v>
      </c>
      <c r="K131" s="726" t="e">
        <f>IF(I131&gt;0,'Page 2'!O51,L131/F131)</f>
        <v>#DIV/0!</v>
      </c>
      <c r="L131" s="314"/>
      <c r="M131" s="23" t="s">
        <v>336</v>
      </c>
      <c r="AA131" s="8"/>
      <c r="AB131" s="8"/>
      <c r="AD131" s="8"/>
      <c r="AE131" s="8"/>
      <c r="AG131" s="8"/>
      <c r="AH131" s="8"/>
      <c r="BI131" s="9"/>
      <c r="BJ131" s="9"/>
      <c r="BK131" s="9"/>
      <c r="BL131" s="9"/>
      <c r="BM131" s="9"/>
      <c r="BN131" s="9"/>
      <c r="BO131" s="9"/>
      <c r="BP131" s="33"/>
      <c r="BQ131" s="33"/>
      <c r="BR131" s="33"/>
      <c r="BS131" s="33"/>
      <c r="BT131" s="33"/>
      <c r="BU131" s="33"/>
      <c r="BV131" s="33"/>
      <c r="BW131" s="33"/>
      <c r="BX131" s="33"/>
      <c r="BY131" s="33"/>
      <c r="BZ131" s="33"/>
      <c r="CA131" s="33"/>
      <c r="CB131" s="33"/>
      <c r="CC131" s="33"/>
      <c r="CD131" s="33"/>
      <c r="CE131" s="33"/>
      <c r="CF131" s="33"/>
      <c r="CG131" s="33"/>
      <c r="CH131" s="33"/>
      <c r="CI131" s="33"/>
    </row>
    <row r="132" spans="2:87" ht="15" customHeight="1">
      <c r="B132" s="62" t="s">
        <v>148</v>
      </c>
      <c r="C132" s="385"/>
      <c r="D132" s="313"/>
      <c r="F132" s="274"/>
      <c r="G132" s="103" t="s">
        <v>24</v>
      </c>
      <c r="I132" s="495"/>
      <c r="J132" s="33" t="s">
        <v>21</v>
      </c>
      <c r="K132" s="726" t="e">
        <f>IF(I132&gt;0,'Page 2'!O52,L132/F132)</f>
        <v>#DIV/0!</v>
      </c>
      <c r="L132" s="314"/>
      <c r="M132" s="23" t="s">
        <v>336</v>
      </c>
      <c r="AA132" s="8"/>
      <c r="AB132" s="8"/>
      <c r="AD132" s="8"/>
      <c r="AE132" s="8"/>
      <c r="AG132" s="8"/>
      <c r="AH132" s="8"/>
      <c r="BI132" s="9"/>
      <c r="BJ132" s="9"/>
      <c r="BK132" s="9"/>
      <c r="BL132" s="9"/>
      <c r="BM132" s="9"/>
      <c r="BN132" s="9"/>
      <c r="BO132" s="9"/>
      <c r="BP132" s="33"/>
      <c r="BQ132" s="33"/>
      <c r="BR132" s="33"/>
      <c r="BS132" s="33"/>
      <c r="BT132" s="33"/>
      <c r="BU132" s="33"/>
      <c r="BV132" s="33"/>
      <c r="BW132" s="33"/>
      <c r="BX132" s="33"/>
      <c r="BY132" s="33"/>
      <c r="BZ132" s="33"/>
      <c r="CA132" s="33"/>
      <c r="CB132" s="33"/>
      <c r="CC132" s="33"/>
      <c r="CD132" s="33"/>
      <c r="CE132" s="33"/>
      <c r="CF132" s="33"/>
      <c r="CG132" s="33"/>
      <c r="CH132" s="33"/>
      <c r="CI132" s="33"/>
    </row>
    <row r="133" spans="2:87" ht="15" customHeight="1">
      <c r="B133" s="200"/>
      <c r="D133" s="66" t="s">
        <v>251</v>
      </c>
      <c r="E133" s="200"/>
      <c r="F133" s="798"/>
      <c r="G133" s="103" t="s">
        <v>24</v>
      </c>
      <c r="I133" s="96" t="s">
        <v>385</v>
      </c>
      <c r="J133" s="96"/>
      <c r="L133" s="33"/>
      <c r="M133" s="279"/>
      <c r="AA133" s="8"/>
      <c r="AB133" s="8"/>
      <c r="AD133" s="8"/>
      <c r="AE133" s="8"/>
      <c r="AG133" s="8"/>
      <c r="AH133" s="8"/>
      <c r="BP133" s="33"/>
      <c r="BQ133" s="33"/>
      <c r="BR133" s="33"/>
      <c r="BS133" s="33"/>
      <c r="BT133" s="33"/>
      <c r="BU133" s="33"/>
      <c r="BV133" s="33"/>
      <c r="BW133" s="33"/>
      <c r="BX133" s="33"/>
      <c r="BY133" s="33"/>
      <c r="BZ133" s="33"/>
      <c r="CA133" s="33"/>
      <c r="CB133" s="33"/>
      <c r="CC133" s="33"/>
      <c r="CD133" s="33"/>
      <c r="CE133" s="33"/>
      <c r="CF133" s="33"/>
      <c r="CG133" s="33"/>
      <c r="CH133" s="33"/>
      <c r="CI133" s="33"/>
    </row>
    <row r="134" spans="8:87" ht="2.25" customHeight="1">
      <c r="H134" s="33"/>
      <c r="I134" s="33"/>
      <c r="K134" s="28"/>
      <c r="L134" s="33"/>
      <c r="M134" s="279"/>
      <c r="AA134" s="8"/>
      <c r="AB134" s="8"/>
      <c r="AD134" s="8"/>
      <c r="AE134" s="8"/>
      <c r="AG134" s="8"/>
      <c r="AH134" s="8"/>
      <c r="BP134" s="33"/>
      <c r="BQ134" s="33"/>
      <c r="BR134" s="33"/>
      <c r="BS134" s="33"/>
      <c r="BT134" s="33"/>
      <c r="BU134" s="33"/>
      <c r="BV134" s="33"/>
      <c r="BW134" s="33"/>
      <c r="BX134" s="33"/>
      <c r="BY134" s="33"/>
      <c r="BZ134" s="33"/>
      <c r="CA134" s="33"/>
      <c r="CB134" s="33"/>
      <c r="CC134" s="33"/>
      <c r="CD134" s="33"/>
      <c r="CE134" s="33"/>
      <c r="CF134" s="33"/>
      <c r="CG134" s="33"/>
      <c r="CH134" s="33"/>
      <c r="CI134" s="33"/>
    </row>
    <row r="135" spans="2:87" ht="17.25" customHeight="1">
      <c r="B135" s="200"/>
      <c r="D135" s="30"/>
      <c r="E135" s="200"/>
      <c r="H135" s="33"/>
      <c r="I135" s="490" t="s">
        <v>466</v>
      </c>
      <c r="K135" s="750">
        <f>'Page 2'!R56</f>
        <v>0</v>
      </c>
      <c r="L135" s="33"/>
      <c r="M135" s="33"/>
      <c r="AA135" s="8"/>
      <c r="AB135" s="8"/>
      <c r="AD135" s="8"/>
      <c r="AE135" s="8"/>
      <c r="AG135" s="8"/>
      <c r="AH135" s="8"/>
      <c r="BP135" s="33"/>
      <c r="BQ135" s="33"/>
      <c r="BR135" s="33"/>
      <c r="BS135" s="33"/>
      <c r="BT135" s="33"/>
      <c r="BU135" s="33"/>
      <c r="BV135" s="33"/>
      <c r="BW135" s="33"/>
      <c r="BX135" s="33"/>
      <c r="BY135" s="33"/>
      <c r="BZ135" s="33"/>
      <c r="CA135" s="33"/>
      <c r="CB135" s="33"/>
      <c r="CC135" s="33"/>
      <c r="CD135" s="33"/>
      <c r="CE135" s="33"/>
      <c r="CF135" s="33"/>
      <c r="CG135" s="33"/>
      <c r="CH135" s="33"/>
      <c r="CI135" s="33"/>
    </row>
    <row r="136" spans="2:87" ht="15" customHeight="1">
      <c r="B136" s="200"/>
      <c r="D136" s="200"/>
      <c r="E136" s="200"/>
      <c r="K136" s="249" t="s">
        <v>154</v>
      </c>
      <c r="L136" s="727">
        <f>'Page 2'!R59</f>
        <v>0</v>
      </c>
      <c r="M136" s="36" t="s">
        <v>21</v>
      </c>
      <c r="AA136" s="8"/>
      <c r="AB136" s="8"/>
      <c r="AD136" s="8"/>
      <c r="AE136" s="8"/>
      <c r="AG136" s="8"/>
      <c r="AH136" s="8"/>
      <c r="AO136" s="33"/>
      <c r="BI136" s="33"/>
      <c r="BJ136" s="33"/>
      <c r="BK136" s="33"/>
      <c r="BL136" s="33"/>
      <c r="BM136" s="33"/>
      <c r="BN136" s="33"/>
      <c r="BP136" s="33"/>
      <c r="BQ136" s="33"/>
      <c r="BR136" s="33"/>
      <c r="BS136" s="33"/>
      <c r="BT136" s="33"/>
      <c r="BU136" s="33"/>
      <c r="BV136" s="33"/>
      <c r="BW136" s="33"/>
      <c r="BX136" s="33"/>
      <c r="BY136" s="33"/>
      <c r="BZ136" s="33"/>
      <c r="CA136" s="33"/>
      <c r="CB136" s="33"/>
      <c r="CC136" s="33"/>
      <c r="CD136" s="33"/>
      <c r="CE136" s="33"/>
      <c r="CF136" s="33"/>
      <c r="CG136" s="33"/>
      <c r="CH136" s="33"/>
      <c r="CI136" s="33"/>
    </row>
    <row r="137" spans="12:87" ht="6" customHeight="1">
      <c r="L137" s="33"/>
      <c r="M137" s="279"/>
      <c r="AA137" s="8"/>
      <c r="AB137" s="8"/>
      <c r="AD137" s="8"/>
      <c r="AE137" s="8"/>
      <c r="AG137" s="8"/>
      <c r="AH137" s="8"/>
      <c r="BI137" s="33"/>
      <c r="BJ137" s="33"/>
      <c r="BK137" s="33"/>
      <c r="BL137" s="33"/>
      <c r="BM137" s="33"/>
      <c r="BN137" s="33"/>
      <c r="BP137" s="33"/>
      <c r="BQ137" s="33"/>
      <c r="BR137" s="33"/>
      <c r="BS137" s="33"/>
      <c r="BT137" s="33"/>
      <c r="BU137" s="33"/>
      <c r="BV137" s="33"/>
      <c r="BW137" s="33"/>
      <c r="BX137" s="33"/>
      <c r="BY137" s="33"/>
      <c r="BZ137" s="33"/>
      <c r="CA137" s="33"/>
      <c r="CB137" s="33"/>
      <c r="CC137" s="33"/>
      <c r="CD137" s="33"/>
      <c r="CE137" s="33"/>
      <c r="CF137" s="33"/>
      <c r="CG137" s="33"/>
      <c r="CH137" s="33"/>
      <c r="CI137" s="33"/>
    </row>
    <row r="138" spans="12:87" ht="9" customHeight="1">
      <c r="L138" s="33"/>
      <c r="M138" s="279"/>
      <c r="AA138" s="8"/>
      <c r="AB138" s="8"/>
      <c r="AD138" s="8"/>
      <c r="AE138" s="8"/>
      <c r="AG138" s="8"/>
      <c r="AH138" s="8"/>
      <c r="AO138" s="33"/>
      <c r="BI138" s="33"/>
      <c r="BJ138" s="33"/>
      <c r="BK138" s="33"/>
      <c r="BL138" s="33"/>
      <c r="BM138" s="33"/>
      <c r="BN138" s="33"/>
      <c r="BP138" s="33"/>
      <c r="BQ138" s="33"/>
      <c r="BR138" s="33"/>
      <c r="BS138" s="33"/>
      <c r="BT138" s="33"/>
      <c r="BU138" s="33"/>
      <c r="BV138" s="33"/>
      <c r="BW138" s="33"/>
      <c r="BX138" s="33"/>
      <c r="BY138" s="33"/>
      <c r="BZ138" s="33"/>
      <c r="CA138" s="33"/>
      <c r="CB138" s="33"/>
      <c r="CC138" s="33"/>
      <c r="CD138" s="33"/>
      <c r="CE138" s="33"/>
      <c r="CF138" s="33"/>
      <c r="CG138" s="33"/>
      <c r="CH138" s="33"/>
      <c r="CI138" s="33"/>
    </row>
    <row r="139" spans="1:87" ht="15" customHeight="1">
      <c r="A139" s="297" t="s">
        <v>252</v>
      </c>
      <c r="B139" s="200"/>
      <c r="C139" s="399" t="s">
        <v>16</v>
      </c>
      <c r="D139" s="200"/>
      <c r="E139" s="200"/>
      <c r="L139" s="33"/>
      <c r="M139" s="279"/>
      <c r="AA139" s="8"/>
      <c r="AB139" s="8"/>
      <c r="AD139" s="8"/>
      <c r="AE139" s="8"/>
      <c r="AG139" s="8"/>
      <c r="AH139" s="8"/>
      <c r="BP139" s="33"/>
      <c r="BQ139" s="33"/>
      <c r="BR139" s="33"/>
      <c r="BS139" s="33"/>
      <c r="BT139" s="33"/>
      <c r="BU139" s="33"/>
      <c r="BV139" s="33"/>
      <c r="BW139" s="33"/>
      <c r="BX139" s="33"/>
      <c r="BY139" s="33"/>
      <c r="BZ139" s="33"/>
      <c r="CA139" s="33"/>
      <c r="CB139" s="33"/>
      <c r="CC139" s="33"/>
      <c r="CD139" s="33"/>
      <c r="CE139" s="33"/>
      <c r="CF139" s="33"/>
      <c r="CG139" s="33"/>
      <c r="CH139" s="33"/>
      <c r="CI139" s="33"/>
    </row>
    <row r="140" spans="12:87" ht="2.25" customHeight="1">
      <c r="L140" s="33"/>
      <c r="M140" s="279"/>
      <c r="AA140" s="8"/>
      <c r="AB140" s="8"/>
      <c r="AD140" s="8"/>
      <c r="AE140" s="8"/>
      <c r="AG140" s="8"/>
      <c r="AH140" s="8"/>
      <c r="BI140" s="33"/>
      <c r="BJ140" s="33"/>
      <c r="BK140" s="33"/>
      <c r="BL140" s="33"/>
      <c r="BM140" s="33"/>
      <c r="BN140" s="33"/>
      <c r="BP140" s="33"/>
      <c r="BQ140" s="33"/>
      <c r="BR140" s="33"/>
      <c r="BS140" s="33"/>
      <c r="BT140" s="33"/>
      <c r="BU140" s="33"/>
      <c r="BV140" s="33"/>
      <c r="BW140" s="33"/>
      <c r="BX140" s="33"/>
      <c r="BY140" s="33"/>
      <c r="BZ140" s="33"/>
      <c r="CA140" s="33"/>
      <c r="CB140" s="33"/>
      <c r="CC140" s="33"/>
      <c r="CD140" s="33"/>
      <c r="CE140" s="33"/>
      <c r="CF140" s="33"/>
      <c r="CG140" s="33"/>
      <c r="CH140" s="33"/>
      <c r="CI140" s="33"/>
    </row>
    <row r="141" spans="2:87" ht="12.75" customHeight="1">
      <c r="B141" s="200"/>
      <c r="C141" s="200"/>
      <c r="D141" s="200"/>
      <c r="E141" s="200"/>
      <c r="F141" s="3"/>
      <c r="G141" s="3"/>
      <c r="H141" s="3"/>
      <c r="I141" s="1"/>
      <c r="J141" s="3"/>
      <c r="K141"/>
      <c r="L141" s="3"/>
      <c r="M141" s="276"/>
      <c r="AA141" s="8"/>
      <c r="AB141" s="8"/>
      <c r="AD141" s="8"/>
      <c r="AE141" s="8"/>
      <c r="AG141" s="8"/>
      <c r="AH141" s="8"/>
      <c r="BP141" s="33"/>
      <c r="BQ141" s="33"/>
      <c r="BR141" s="33"/>
      <c r="BS141" s="33"/>
      <c r="BT141" s="33"/>
      <c r="BU141" s="33"/>
      <c r="BV141" s="33"/>
      <c r="BW141" s="33"/>
      <c r="BX141" s="33"/>
      <c r="BY141" s="33"/>
      <c r="BZ141" s="33"/>
      <c r="CA141" s="33"/>
      <c r="CB141" s="33"/>
      <c r="CC141" s="33"/>
      <c r="CD141" s="33"/>
      <c r="CE141" s="33"/>
      <c r="CF141" s="33"/>
      <c r="CG141" s="33"/>
      <c r="CH141" s="33"/>
      <c r="CI141" s="33"/>
    </row>
    <row r="142" spans="2:87" ht="15" customHeight="1">
      <c r="B142" s="253" t="s">
        <v>25</v>
      </c>
      <c r="C142" s="284"/>
      <c r="D142" s="103" t="s">
        <v>26</v>
      </c>
      <c r="E142" s="200"/>
      <c r="H142" s="66" t="s">
        <v>386</v>
      </c>
      <c r="I142" s="715">
        <f>'Page 2'!O63</f>
      </c>
      <c r="J142" s="95"/>
      <c r="K142" t="s">
        <v>388</v>
      </c>
      <c r="L142" s="715">
        <f>'Page 2'!R63</f>
        <v>0</v>
      </c>
      <c r="M142" s="279" t="s">
        <v>336</v>
      </c>
      <c r="AA142" s="8"/>
      <c r="AB142" s="8"/>
      <c r="AD142" s="8"/>
      <c r="AE142" s="8"/>
      <c r="AF142" s="30"/>
      <c r="AG142" s="8"/>
      <c r="AH142" s="8"/>
      <c r="BP142" s="33"/>
      <c r="BQ142" s="33"/>
      <c r="BR142" s="33"/>
      <c r="BS142" s="33"/>
      <c r="BT142" s="33"/>
      <c r="BU142" s="33"/>
      <c r="BV142" s="33"/>
      <c r="BW142" s="33"/>
      <c r="BX142" s="33"/>
      <c r="BY142" s="33"/>
      <c r="BZ142" s="33"/>
      <c r="CA142" s="33"/>
      <c r="CB142" s="33"/>
      <c r="CC142" s="33"/>
      <c r="CD142" s="33"/>
      <c r="CE142" s="33"/>
      <c r="CF142" s="33"/>
      <c r="CG142" s="33"/>
      <c r="CH142" s="33"/>
      <c r="CI142" s="33"/>
    </row>
    <row r="143" spans="2:87" ht="15" customHeight="1">
      <c r="B143" s="269" t="s">
        <v>16</v>
      </c>
      <c r="C143" s="200"/>
      <c r="D143" s="200"/>
      <c r="E143" s="200"/>
      <c r="L143" s="395"/>
      <c r="M143" s="279"/>
      <c r="N143" s="218" t="s">
        <v>26</v>
      </c>
      <c r="AA143" s="8"/>
      <c r="AB143" s="8"/>
      <c r="AD143" s="8"/>
      <c r="AE143" s="8"/>
      <c r="AF143" s="30"/>
      <c r="AG143" s="8"/>
      <c r="AH143" s="8"/>
      <c r="BP143" s="33"/>
      <c r="BQ143" s="33"/>
      <c r="BR143" s="33"/>
      <c r="BS143" s="33"/>
      <c r="BT143" s="33"/>
      <c r="BU143" s="33"/>
      <c r="BV143" s="33"/>
      <c r="BW143" s="33"/>
      <c r="BX143" s="33"/>
      <c r="BY143" s="33"/>
      <c r="BZ143" s="33"/>
      <c r="CA143" s="33"/>
      <c r="CB143" s="33"/>
      <c r="CC143" s="33"/>
      <c r="CD143" s="33"/>
      <c r="CE143" s="33"/>
      <c r="CF143" s="33"/>
      <c r="CG143" s="33"/>
      <c r="CH143" s="33"/>
      <c r="CI143" s="33"/>
    </row>
    <row r="144" spans="2:87" ht="15" customHeight="1">
      <c r="B144" s="200"/>
      <c r="D144" s="200"/>
      <c r="E144" s="200"/>
      <c r="H144" s="1"/>
      <c r="I144" s="1"/>
      <c r="J144" s="3"/>
      <c r="K144" s="275"/>
      <c r="L144" s="1"/>
      <c r="M144" s="219"/>
      <c r="AA144" s="8"/>
      <c r="AB144" s="8"/>
      <c r="AD144" s="8"/>
      <c r="AE144" s="8"/>
      <c r="AG144" s="8"/>
      <c r="AH144" s="8"/>
      <c r="BP144" s="33"/>
      <c r="BQ144" s="33"/>
      <c r="BR144" s="33"/>
      <c r="BS144" s="33"/>
      <c r="BT144" s="33"/>
      <c r="BU144" s="33"/>
      <c r="BV144" s="33"/>
      <c r="BW144" s="33"/>
      <c r="BX144" s="33"/>
      <c r="BY144" s="33"/>
      <c r="BZ144" s="33"/>
      <c r="CA144" s="33"/>
      <c r="CB144" s="33"/>
      <c r="CC144" s="33"/>
      <c r="CD144" s="33"/>
      <c r="CE144" s="33"/>
      <c r="CF144" s="33"/>
      <c r="CG144" s="33"/>
      <c r="CH144" s="33"/>
      <c r="CI144" s="33"/>
    </row>
    <row r="145" spans="1:87" ht="14.25" customHeight="1">
      <c r="A145" s="298" t="s">
        <v>158</v>
      </c>
      <c r="B145" s="419" t="s">
        <v>350</v>
      </c>
      <c r="C145" s="420"/>
      <c r="D145" s="728" t="e">
        <f>I145/'Page 2'!O22</f>
        <v>#DIV/0!</v>
      </c>
      <c r="I145" s="729">
        <f>'Page 3'!S4</f>
        <v>0</v>
      </c>
      <c r="J145" s="442"/>
      <c r="K145" s="122" t="s">
        <v>21</v>
      </c>
      <c r="M145" s="183"/>
      <c r="AA145" s="8"/>
      <c r="AB145" s="8"/>
      <c r="AD145" s="8"/>
      <c r="AE145" s="8"/>
      <c r="AG145" s="8"/>
      <c r="AH145" s="8"/>
      <c r="AO145" s="33"/>
      <c r="BP145" s="33"/>
      <c r="BQ145" s="33"/>
      <c r="BR145" s="33"/>
      <c r="BS145" s="33"/>
      <c r="BT145" s="33"/>
      <c r="BU145" s="33"/>
      <c r="BV145" s="33"/>
      <c r="BW145" s="33"/>
      <c r="BX145" s="33"/>
      <c r="BY145" s="33"/>
      <c r="BZ145" s="33"/>
      <c r="CA145" s="33"/>
      <c r="CB145" s="33"/>
      <c r="CC145" s="33"/>
      <c r="CD145" s="33"/>
      <c r="CE145" s="33"/>
      <c r="CF145" s="33"/>
      <c r="CG145" s="33"/>
      <c r="CH145" s="33"/>
      <c r="CI145" s="33"/>
    </row>
    <row r="146" spans="1:87" ht="14.25" customHeight="1">
      <c r="A146" s="298"/>
      <c r="B146" s="434"/>
      <c r="D146" s="123"/>
      <c r="E146" s="48"/>
      <c r="F146" s="33"/>
      <c r="G146" s="33"/>
      <c r="H146" s="33"/>
      <c r="I146" s="442"/>
      <c r="J146" s="442"/>
      <c r="K146" s="122"/>
      <c r="M146" s="183"/>
      <c r="AA146" s="8"/>
      <c r="AB146" s="8"/>
      <c r="AD146" s="8"/>
      <c r="AE146" s="8"/>
      <c r="AG146" s="8"/>
      <c r="AH146" s="8"/>
      <c r="AO146" s="33"/>
      <c r="BP146" s="33"/>
      <c r="BQ146" s="33"/>
      <c r="BR146" s="33"/>
      <c r="BS146" s="33"/>
      <c r="BT146" s="33"/>
      <c r="BU146" s="33"/>
      <c r="BV146" s="33"/>
      <c r="BW146" s="33"/>
      <c r="BX146" s="33"/>
      <c r="BY146" s="33"/>
      <c r="BZ146" s="33"/>
      <c r="CA146" s="33"/>
      <c r="CB146" s="33"/>
      <c r="CC146" s="33"/>
      <c r="CD146" s="33"/>
      <c r="CE146" s="33"/>
      <c r="CF146" s="33"/>
      <c r="CG146" s="33"/>
      <c r="CH146" s="33"/>
      <c r="CI146" s="33"/>
    </row>
    <row r="147" spans="1:96" s="33" customFormat="1" ht="8.25" customHeight="1">
      <c r="A147" s="443"/>
      <c r="B147" s="444"/>
      <c r="C147" s="39"/>
      <c r="D147" s="182"/>
      <c r="E147" s="39"/>
      <c r="F147" s="38"/>
      <c r="G147" s="38"/>
      <c r="H147" s="38"/>
      <c r="I147" s="445"/>
      <c r="J147" s="445"/>
      <c r="K147" s="54"/>
      <c r="L147" s="38"/>
      <c r="M147" s="446"/>
      <c r="N147" s="295"/>
      <c r="P147" s="8"/>
      <c r="Q147" s="8"/>
      <c r="R147" s="8"/>
      <c r="S147" s="8"/>
      <c r="T147" s="8"/>
      <c r="U147" s="8"/>
      <c r="V147" s="8"/>
      <c r="W147" s="8"/>
      <c r="X147" s="8"/>
      <c r="Y147" s="8"/>
      <c r="Z147" s="8"/>
      <c r="AA147" s="8"/>
      <c r="AB147" s="8"/>
      <c r="AC147" s="8"/>
      <c r="AD147" s="8"/>
      <c r="AE147" s="8"/>
      <c r="AF147" s="8"/>
      <c r="AG147" s="8"/>
      <c r="AH147" s="8"/>
      <c r="AI147" s="56"/>
      <c r="AJ147" s="8"/>
      <c r="AK147" s="8"/>
      <c r="AL147" s="8"/>
      <c r="AM147" s="8"/>
      <c r="AN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CR147" s="96"/>
    </row>
    <row r="148" spans="1:34" ht="16.5" customHeight="1">
      <c r="A148" s="439" t="s">
        <v>396</v>
      </c>
      <c r="B148" s="200"/>
      <c r="C148" s="200"/>
      <c r="D148" s="200"/>
      <c r="E148" s="200"/>
      <c r="M148" s="183"/>
      <c r="N148"/>
      <c r="O148"/>
      <c r="P148"/>
      <c r="AA148" s="8"/>
      <c r="AB148" s="8"/>
      <c r="AD148" s="8"/>
      <c r="AE148" s="8"/>
      <c r="AG148" s="8"/>
      <c r="AH148" s="8"/>
    </row>
    <row r="149" spans="1:88" ht="15" customHeight="1">
      <c r="A149" s="268" t="s">
        <v>337</v>
      </c>
      <c r="B149" s="333"/>
      <c r="C149"/>
      <c r="D149" s="200"/>
      <c r="E149" s="200"/>
      <c r="L149" s="474" t="s">
        <v>407</v>
      </c>
      <c r="M149" s="183"/>
      <c r="N149"/>
      <c r="O149"/>
      <c r="P149"/>
      <c r="AA149" s="8"/>
      <c r="AB149" s="8"/>
      <c r="AD149" s="8"/>
      <c r="AE149" s="8"/>
      <c r="AG149" s="8"/>
      <c r="AH149" s="8"/>
      <c r="CJ149" s="220"/>
    </row>
    <row r="150" spans="1:88" ht="15" customHeight="1">
      <c r="A150" s="62" t="s">
        <v>165</v>
      </c>
      <c r="B150" s="730" t="str">
        <f>I83</f>
        <v>1er</v>
      </c>
      <c r="C150" s="723" t="s">
        <v>116</v>
      </c>
      <c r="D150"/>
      <c r="E150"/>
      <c r="F150" s="721">
        <f>'Page 3'!M6</f>
        <v>0</v>
      </c>
      <c r="G150" s="442" t="s">
        <v>21</v>
      </c>
      <c r="H150"/>
      <c r="I150" s="715">
        <f>IF(L150&gt;0,L150,'Page 3'!P6)</f>
        <v>0</v>
      </c>
      <c r="J150" s="450"/>
      <c r="K150" t="s">
        <v>21</v>
      </c>
      <c r="L150" s="471"/>
      <c r="M150" t="s">
        <v>21</v>
      </c>
      <c r="N150"/>
      <c r="O150"/>
      <c r="P150"/>
      <c r="AA150" s="8"/>
      <c r="AB150" s="8"/>
      <c r="AD150" s="8"/>
      <c r="AE150" s="8"/>
      <c r="AG150" s="8"/>
      <c r="AH150" s="8"/>
      <c r="CJ150" s="33"/>
    </row>
    <row r="151" spans="1:88" ht="15" customHeight="1">
      <c r="A151" s="62" t="s">
        <v>168</v>
      </c>
      <c r="B151" s="730" t="str">
        <f>I84</f>
        <v>2ème</v>
      </c>
      <c r="C151" s="723" t="s">
        <v>116</v>
      </c>
      <c r="D151"/>
      <c r="E151"/>
      <c r="F151" s="721">
        <f>'Page 3'!M7</f>
        <v>0</v>
      </c>
      <c r="G151" s="442" t="s">
        <v>21</v>
      </c>
      <c r="H151"/>
      <c r="I151" s="715">
        <f>IF(L151&gt;0,L151,'Page 3'!P7)</f>
        <v>0</v>
      </c>
      <c r="J151" s="450"/>
      <c r="K151" t="s">
        <v>21</v>
      </c>
      <c r="L151" s="484"/>
      <c r="M151" t="s">
        <v>21</v>
      </c>
      <c r="N151"/>
      <c r="O151"/>
      <c r="P151"/>
      <c r="AA151" s="8"/>
      <c r="AB151" s="8"/>
      <c r="AD151" s="8"/>
      <c r="AE151" s="8"/>
      <c r="AG151" s="8"/>
      <c r="AH151" s="8"/>
      <c r="CJ151" s="33"/>
    </row>
    <row r="152" spans="1:88" ht="15" customHeight="1">
      <c r="A152" s="62" t="s">
        <v>169</v>
      </c>
      <c r="B152" s="730" t="str">
        <f>I85</f>
        <v>3ème</v>
      </c>
      <c r="C152" s="723" t="s">
        <v>116</v>
      </c>
      <c r="D152"/>
      <c r="E152"/>
      <c r="F152" s="721">
        <f>'Page 3'!M8</f>
        <v>0</v>
      </c>
      <c r="G152" s="442" t="s">
        <v>21</v>
      </c>
      <c r="H152"/>
      <c r="I152" s="715">
        <f>IF(L152&gt;0,L152,'Page 3'!P8)</f>
        <v>0</v>
      </c>
      <c r="J152" s="450"/>
      <c r="K152" t="s">
        <v>21</v>
      </c>
      <c r="L152" s="484"/>
      <c r="M152" t="s">
        <v>21</v>
      </c>
      <c r="N152"/>
      <c r="O152"/>
      <c r="P152"/>
      <c r="AA152" s="8"/>
      <c r="AB152" s="8"/>
      <c r="AD152" s="8"/>
      <c r="AE152" s="8"/>
      <c r="AG152" s="8"/>
      <c r="AH152" s="8"/>
      <c r="CJ152" s="33"/>
    </row>
    <row r="153" spans="1:88" ht="15" customHeight="1">
      <c r="A153" s="62" t="s">
        <v>170</v>
      </c>
      <c r="B153" s="730" t="str">
        <f>I86</f>
        <v>4ème</v>
      </c>
      <c r="C153" s="723" t="s">
        <v>116</v>
      </c>
      <c r="D153"/>
      <c r="E153"/>
      <c r="F153" s="721">
        <f>'Page 3'!M9</f>
        <v>0</v>
      </c>
      <c r="G153" s="442" t="s">
        <v>21</v>
      </c>
      <c r="H153"/>
      <c r="I153" s="715">
        <f>IF(L153&gt;0,L153,'Page 3'!P9)</f>
        <v>0</v>
      </c>
      <c r="J153" s="450"/>
      <c r="K153" t="s">
        <v>21</v>
      </c>
      <c r="L153" s="484"/>
      <c r="M153" t="s">
        <v>21</v>
      </c>
      <c r="N153"/>
      <c r="O153"/>
      <c r="P153"/>
      <c r="AA153" s="8"/>
      <c r="AB153" s="8"/>
      <c r="AD153" s="8"/>
      <c r="AE153" s="8"/>
      <c r="AG153" s="8"/>
      <c r="AH153" s="8"/>
      <c r="CJ153" s="33"/>
    </row>
    <row r="154" spans="1:88" ht="15" customHeight="1">
      <c r="A154" s="62" t="s">
        <v>171</v>
      </c>
      <c r="B154" s="757"/>
      <c r="C154" s="755">
        <f>'Page 3'!E10</f>
      </c>
      <c r="D154"/>
      <c r="E154"/>
      <c r="F154" s="721">
        <f>'Page 3'!M10</f>
        <v>0</v>
      </c>
      <c r="G154" s="442" t="s">
        <v>21</v>
      </c>
      <c r="H154"/>
      <c r="I154" s="715">
        <f>IF(L154&gt;0,L154,'Page 3'!P10)</f>
        <v>0</v>
      </c>
      <c r="J154" s="450"/>
      <c r="K154" t="s">
        <v>21</v>
      </c>
      <c r="L154" s="756"/>
      <c r="M154" t="s">
        <v>21</v>
      </c>
      <c r="N154"/>
      <c r="O154"/>
      <c r="P154"/>
      <c r="AA154" s="8"/>
      <c r="AB154" s="8"/>
      <c r="AD154" s="8"/>
      <c r="AE154" s="8"/>
      <c r="AG154" s="8"/>
      <c r="AH154" s="8"/>
      <c r="CJ154" s="33"/>
    </row>
    <row r="155" spans="1:88" ht="15" customHeight="1">
      <c r="A155" s="373" t="s">
        <v>351</v>
      </c>
      <c r="B155" s="122" t="s">
        <v>343</v>
      </c>
      <c r="C155" s="66" t="s">
        <v>347</v>
      </c>
      <c r="D155" s="296"/>
      <c r="E155" s="30" t="s">
        <v>28</v>
      </c>
      <c r="F155" s="715">
        <f>'Page 3'!M6</f>
        <v>0</v>
      </c>
      <c r="G155" s="442" t="s">
        <v>21</v>
      </c>
      <c r="H155"/>
      <c r="I155" s="715">
        <f>ROUND(IF(Saisie!D156&gt;100,Saisie!D156,Saisie!D155*F155/100),0)</f>
        <v>0</v>
      </c>
      <c r="J155" s="450"/>
      <c r="K155" t="s">
        <v>21</v>
      </c>
      <c r="L155" s="781" t="s">
        <v>483</v>
      </c>
      <c r="M155" s="33"/>
      <c r="N155"/>
      <c r="O155"/>
      <c r="P155"/>
      <c r="AA155" s="8"/>
      <c r="AB155" s="8"/>
      <c r="AD155" s="8"/>
      <c r="AE155" s="8"/>
      <c r="AG155" s="8"/>
      <c r="AH155" s="8"/>
      <c r="CJ155" s="33"/>
    </row>
    <row r="156" spans="1:88" ht="15" customHeight="1">
      <c r="A156" s="373"/>
      <c r="B156" s="497" t="s">
        <v>461</v>
      </c>
      <c r="C156" s="386" t="s">
        <v>460</v>
      </c>
      <c r="D156" s="409"/>
      <c r="E156" s="30"/>
      <c r="F156" s="411"/>
      <c r="G156" s="450"/>
      <c r="H156" s="410"/>
      <c r="I156" s="411"/>
      <c r="J156" s="450"/>
      <c r="L156" s="782">
        <f>IF(D156&gt;0,(I155/F155*100),)</f>
        <v>0</v>
      </c>
      <c r="M156" s="33"/>
      <c r="N156" s="30"/>
      <c r="AA156" s="8"/>
      <c r="AB156" s="8"/>
      <c r="AD156" s="8"/>
      <c r="AE156" s="8"/>
      <c r="AG156" s="8"/>
      <c r="AH156" s="8"/>
      <c r="CJ156" s="33"/>
    </row>
    <row r="157" spans="2:12" ht="15" customHeight="1">
      <c r="B157" s="122" t="s">
        <v>343</v>
      </c>
      <c r="C157" s="66" t="s">
        <v>347</v>
      </c>
      <c r="D157" s="702"/>
      <c r="E157" s="30" t="s">
        <v>28</v>
      </c>
      <c r="F157" s="715">
        <f>'Page 3'!M7</f>
        <v>0</v>
      </c>
      <c r="G157" s="442" t="s">
        <v>21</v>
      </c>
      <c r="I157" s="715">
        <f>ROUND(IF(Saisie!D158&gt;100,Saisie!D158,Saisie!D157*F157/100),0)</f>
        <v>0</v>
      </c>
      <c r="K157" t="s">
        <v>21</v>
      </c>
      <c r="L157" s="781" t="s">
        <v>484</v>
      </c>
    </row>
    <row r="158" spans="2:12" ht="15" customHeight="1">
      <c r="B158" s="497" t="s">
        <v>462</v>
      </c>
      <c r="C158" s="386" t="s">
        <v>460</v>
      </c>
      <c r="D158" s="473"/>
      <c r="E158" s="30"/>
      <c r="F158" s="411"/>
      <c r="G158" s="450"/>
      <c r="H158" s="410"/>
      <c r="I158" s="411"/>
      <c r="L158" s="783">
        <f>IF(D158&gt;0,(I157/F157*100),)</f>
        <v>0</v>
      </c>
    </row>
    <row r="159" spans="1:88" ht="15" customHeight="1">
      <c r="A159" s="373" t="s">
        <v>352</v>
      </c>
      <c r="B159" s="482" t="s">
        <v>173</v>
      </c>
      <c r="C159" s="122" t="s">
        <v>253</v>
      </c>
      <c r="D159" s="200"/>
      <c r="E159" s="200"/>
      <c r="F159" s="283"/>
      <c r="G159" s="341" t="s">
        <v>21</v>
      </c>
      <c r="H159" s="103"/>
      <c r="I159" s="274"/>
      <c r="J159" s="276"/>
      <c r="K159" s="393" t="s">
        <v>21</v>
      </c>
      <c r="L159" s="33"/>
      <c r="M159" s="33"/>
      <c r="N159" s="30"/>
      <c r="AA159" s="8"/>
      <c r="AB159" s="8"/>
      <c r="AD159" s="8"/>
      <c r="AE159" s="8"/>
      <c r="AG159" s="8"/>
      <c r="AH159" s="8"/>
      <c r="CJ159" s="33"/>
    </row>
    <row r="160" spans="1:88" ht="15" customHeight="1">
      <c r="A160" s="373" t="s">
        <v>470</v>
      </c>
      <c r="B160" s="259" t="str">
        <f>'Page 3'!E14</f>
        <v>Charges</v>
      </c>
      <c r="C160" s="66" t="s">
        <v>347</v>
      </c>
      <c r="D160" s="425"/>
      <c r="E160" s="29" t="s">
        <v>389</v>
      </c>
      <c r="F160" s="786">
        <f>IF(F76&gt;0,F76,F74)</f>
        <v>0</v>
      </c>
      <c r="G160" s="341" t="s">
        <v>21</v>
      </c>
      <c r="H160" s="30" t="s">
        <v>425</v>
      </c>
      <c r="I160" s="716">
        <f>ROUND(IF(Saisie!D161&gt;100,Saisie!D161,Saisie!D160*F160/100),0)</f>
        <v>0</v>
      </c>
      <c r="J160" s="95"/>
      <c r="K160" s="36" t="s">
        <v>21</v>
      </c>
      <c r="L160" s="33"/>
      <c r="M160" s="33"/>
      <c r="N160" s="30"/>
      <c r="AA160" s="8"/>
      <c r="AB160" s="8"/>
      <c r="AD160" s="8"/>
      <c r="AE160" s="8"/>
      <c r="AG160" s="8"/>
      <c r="AH160" s="8"/>
      <c r="CJ160" s="33"/>
    </row>
    <row r="161" spans="1:34" ht="15" customHeight="1">
      <c r="A161" s="373"/>
      <c r="B161" s="386" t="s">
        <v>370</v>
      </c>
      <c r="C161" s="66" t="s">
        <v>77</v>
      </c>
      <c r="D161" s="403"/>
      <c r="L161" s="33"/>
      <c r="M161" s="279"/>
      <c r="AA161" s="8"/>
      <c r="AB161" s="8"/>
      <c r="AD161" s="8"/>
      <c r="AE161" s="8"/>
      <c r="AG161" s="8"/>
      <c r="AH161" s="8"/>
    </row>
    <row r="162" spans="2:34" ht="12.75" customHeight="1">
      <c r="B162" s="361"/>
      <c r="C162" s="200"/>
      <c r="D162" s="200"/>
      <c r="E162" s="200"/>
      <c r="H162" s="1"/>
      <c r="I162" s="1"/>
      <c r="J162" s="3"/>
      <c r="K162" s="275"/>
      <c r="L162" s="1"/>
      <c r="M162" s="219"/>
      <c r="AA162" s="8"/>
      <c r="AB162" s="8"/>
      <c r="AD162" s="8"/>
      <c r="AE162" s="8"/>
      <c r="AG162" s="8"/>
      <c r="AH162" s="8"/>
    </row>
    <row r="163" spans="2:66" ht="15" customHeight="1">
      <c r="B163" s="399" t="s">
        <v>29</v>
      </c>
      <c r="C163" s="200"/>
      <c r="D163" s="200"/>
      <c r="E163" s="200"/>
      <c r="H163" s="1"/>
      <c r="I163" s="1"/>
      <c r="J163" s="3"/>
      <c r="K163" s="275"/>
      <c r="L163" s="1"/>
      <c r="M163" s="219"/>
      <c r="AA163" s="8"/>
      <c r="AB163" s="8"/>
      <c r="AD163" s="8"/>
      <c r="AE163" s="8"/>
      <c r="AG163" s="8"/>
      <c r="AH163" s="8"/>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row>
    <row r="164" spans="13:34" ht="15" customHeight="1">
      <c r="M164" s="183"/>
      <c r="AA164" s="8"/>
      <c r="AB164" s="8"/>
      <c r="AD164" s="8"/>
      <c r="AE164" s="8"/>
      <c r="AG164" s="8"/>
      <c r="AH164" s="8"/>
    </row>
    <row r="165" spans="2:34" ht="15" customHeight="1">
      <c r="B165" s="372" t="s">
        <v>176</v>
      </c>
      <c r="I165" s="715">
        <f>'Page 3'!S17</f>
        <v>0</v>
      </c>
      <c r="J165" s="95"/>
      <c r="K165" s="36" t="s">
        <v>21</v>
      </c>
      <c r="M165" s="183"/>
      <c r="AA165" s="8"/>
      <c r="AB165" s="8"/>
      <c r="AD165" s="8"/>
      <c r="AE165" s="8"/>
      <c r="AG165" s="8"/>
      <c r="AH165" s="8"/>
    </row>
    <row r="166" spans="11:66" ht="15.75" customHeight="1">
      <c r="K166"/>
      <c r="L166"/>
      <c r="M166" s="183"/>
      <c r="AA166" s="8"/>
      <c r="AB166" s="8"/>
      <c r="AD166" s="8"/>
      <c r="AE166" s="8"/>
      <c r="AG166" s="8"/>
      <c r="AH166" s="8"/>
      <c r="AO166" s="150"/>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row>
    <row r="167" spans="1:34" ht="15" customHeight="1">
      <c r="A167" s="325" t="s">
        <v>177</v>
      </c>
      <c r="B167" s="413" t="s">
        <v>345</v>
      </c>
      <c r="C167" s="414"/>
      <c r="D167" s="415"/>
      <c r="E167" s="30" t="s">
        <v>26</v>
      </c>
      <c r="F167" s="416"/>
      <c r="G167" s="30" t="s">
        <v>21</v>
      </c>
      <c r="I167" s="715">
        <f>'Page 3'!S21</f>
        <v>0</v>
      </c>
      <c r="J167" s="95"/>
      <c r="K167" s="412" t="s">
        <v>21</v>
      </c>
      <c r="L167" s="33"/>
      <c r="M167" s="33"/>
      <c r="N167" s="30"/>
      <c r="AA167" s="8"/>
      <c r="AB167" s="8"/>
      <c r="AD167" s="8"/>
      <c r="AE167" s="8"/>
      <c r="AG167" s="8"/>
      <c r="AH167" s="8"/>
    </row>
    <row r="168" spans="13:34" ht="7.5" customHeight="1">
      <c r="M168" s="183"/>
      <c r="AA168" s="8"/>
      <c r="AB168" s="8"/>
      <c r="AD168" s="8"/>
      <c r="AE168" s="8"/>
      <c r="AG168" s="8"/>
      <c r="AH168" s="8"/>
    </row>
    <row r="169" spans="13:34" ht="7.5" customHeight="1">
      <c r="M169" s="183"/>
      <c r="AA169" s="8"/>
      <c r="AB169" s="8"/>
      <c r="AD169" s="8"/>
      <c r="AE169" s="8"/>
      <c r="AG169" s="8"/>
      <c r="AH169" s="8"/>
    </row>
    <row r="170" spans="2:34" ht="15" customHeight="1">
      <c r="B170" s="486"/>
      <c r="C170" s="200"/>
      <c r="D170" s="200"/>
      <c r="E170" s="200"/>
      <c r="H170" s="1"/>
      <c r="I170" s="1"/>
      <c r="J170" s="3"/>
      <c r="K170" s="275"/>
      <c r="L170" s="1"/>
      <c r="M170" s="219"/>
      <c r="AA170" s="8"/>
      <c r="AB170" s="8"/>
      <c r="AD170" s="8"/>
      <c r="AE170" s="8"/>
      <c r="AG170" s="8"/>
      <c r="AH170" s="8"/>
    </row>
    <row r="171" spans="1:34" ht="15" customHeight="1">
      <c r="A171" s="325" t="s">
        <v>254</v>
      </c>
      <c r="B171" s="30"/>
      <c r="C171" s="200"/>
      <c r="D171" s="200"/>
      <c r="E171" s="200"/>
      <c r="I171" s="326"/>
      <c r="J171" s="459"/>
      <c r="K171" s="327"/>
      <c r="L171" s="327"/>
      <c r="M171" s="327"/>
      <c r="N171" s="327"/>
      <c r="P171" s="33"/>
      <c r="Q171" s="33"/>
      <c r="R171" s="33"/>
      <c r="S171" s="33"/>
      <c r="T171" s="33"/>
      <c r="AA171" s="8"/>
      <c r="AB171" s="8"/>
      <c r="AD171" s="8"/>
      <c r="AE171" s="8"/>
      <c r="AG171" s="8"/>
      <c r="AH171" s="8"/>
    </row>
    <row r="172" spans="1:34" ht="15" customHeight="1">
      <c r="A172" s="315"/>
      <c r="B172" s="258" t="s">
        <v>266</v>
      </c>
      <c r="C172" s="200"/>
      <c r="D172" s="715">
        <f>L90</f>
        <v>0</v>
      </c>
      <c r="E172" s="37" t="str">
        <f>IF(K90&gt;0,"la 1ère année","par an")</f>
        <v>par an</v>
      </c>
      <c r="L172" s="66"/>
      <c r="P172" s="33"/>
      <c r="Q172" s="33"/>
      <c r="R172" s="33"/>
      <c r="S172" s="33"/>
      <c r="T172" s="33"/>
      <c r="AA172" s="8"/>
      <c r="AB172" s="8"/>
      <c r="AD172" s="8"/>
      <c r="AE172" s="8"/>
      <c r="AG172" s="8"/>
      <c r="AH172" s="8"/>
    </row>
    <row r="173" spans="2:34" ht="15" customHeight="1">
      <c r="B173" s="258" t="s">
        <v>267</v>
      </c>
      <c r="C173" s="200"/>
      <c r="D173" s="715">
        <f>L91</f>
        <v>0</v>
      </c>
      <c r="E173" s="37" t="str">
        <f>IF(K91&gt;0,"la 1ère année","par an")</f>
        <v>par an</v>
      </c>
      <c r="L173" s="66"/>
      <c r="O173" s="250"/>
      <c r="P173" s="33"/>
      <c r="Q173" s="33"/>
      <c r="R173" s="33"/>
      <c r="S173" s="33"/>
      <c r="T173" s="33"/>
      <c r="AA173" s="8"/>
      <c r="AB173" s="8"/>
      <c r="AD173" s="8"/>
      <c r="AE173" s="8"/>
      <c r="AG173" s="8"/>
      <c r="AH173" s="8"/>
    </row>
    <row r="174" spans="2:34" ht="12.75" customHeight="1">
      <c r="B174" s="258" t="s">
        <v>268</v>
      </c>
      <c r="C174" s="200"/>
      <c r="D174" s="715">
        <f>L92</f>
        <v>0</v>
      </c>
      <c r="E174" s="37" t="str">
        <f>IF(K92&gt;0,"la 1ère année","par an")</f>
        <v>par an</v>
      </c>
      <c r="L174" s="66"/>
      <c r="P174" s="33"/>
      <c r="Q174" s="33"/>
      <c r="R174" s="33"/>
      <c r="S174" s="33"/>
      <c r="T174" s="33"/>
      <c r="AA174" s="8"/>
      <c r="AB174" s="8"/>
      <c r="AD174" s="8"/>
      <c r="AE174" s="8"/>
      <c r="AG174" s="8"/>
      <c r="AH174" s="8"/>
    </row>
    <row r="175" spans="2:66" ht="15" customHeight="1">
      <c r="B175" s="122" t="s">
        <v>30</v>
      </c>
      <c r="C175" s="200"/>
      <c r="D175" s="731">
        <f>I99</f>
        <v>0</v>
      </c>
      <c r="E175" s="37" t="str">
        <f>IF(I94&gt;0,"la 1ère année","par an")</f>
        <v>par an</v>
      </c>
      <c r="P175" s="33"/>
      <c r="Q175" s="33"/>
      <c r="R175" s="33"/>
      <c r="S175" s="33"/>
      <c r="T175" s="33"/>
      <c r="AA175" s="8"/>
      <c r="AB175" s="8"/>
      <c r="AD175" s="8"/>
      <c r="AE175" s="8"/>
      <c r="AG175" s="8"/>
      <c r="AH175" s="8"/>
      <c r="AO175" s="33" t="s">
        <v>31</v>
      </c>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row>
    <row r="176" spans="5:34" ht="2.25" customHeight="1">
      <c r="E176" s="37" t="str">
        <f>IF(I95&gt;0,"la 1ère année","par an")</f>
        <v>par an</v>
      </c>
      <c r="M176" s="183"/>
      <c r="N176" s="36"/>
      <c r="P176" s="33"/>
      <c r="Q176" s="33"/>
      <c r="R176" s="33"/>
      <c r="S176" s="33"/>
      <c r="T176" s="33"/>
      <c r="AA176" s="8"/>
      <c r="AB176" s="8"/>
      <c r="AD176" s="8"/>
      <c r="AE176" s="8"/>
      <c r="AG176" s="8"/>
      <c r="AH176" s="8"/>
    </row>
    <row r="177" spans="13:34" ht="5.25" customHeight="1">
      <c r="M177" s="183"/>
      <c r="N177" s="36"/>
      <c r="P177" s="33"/>
      <c r="Q177" s="33"/>
      <c r="R177" s="33"/>
      <c r="S177" s="33"/>
      <c r="T177" s="33"/>
      <c r="AA177" s="8"/>
      <c r="AB177" s="8"/>
      <c r="AD177" s="8"/>
      <c r="AE177" s="8"/>
      <c r="AG177" s="8"/>
      <c r="AH177" s="8"/>
    </row>
    <row r="178" spans="13:66" ht="7.5" customHeight="1">
      <c r="M178" s="183"/>
      <c r="N178" s="36"/>
      <c r="P178" s="33"/>
      <c r="Q178" s="33"/>
      <c r="R178" s="33"/>
      <c r="S178" s="33"/>
      <c r="T178" s="33"/>
      <c r="AA178" s="8"/>
      <c r="AB178" s="8"/>
      <c r="AD178" s="8"/>
      <c r="AE178" s="8"/>
      <c r="AG178" s="8"/>
      <c r="AH178" s="8"/>
      <c r="AO178" s="150"/>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row>
    <row r="179" spans="1:60" ht="15" customHeight="1">
      <c r="A179" s="325" t="s">
        <v>185</v>
      </c>
      <c r="B179" s="417" t="s">
        <v>344</v>
      </c>
      <c r="C179" s="414"/>
      <c r="D179" s="418"/>
      <c r="E179" s="122" t="s">
        <v>382</v>
      </c>
      <c r="F179" s="368"/>
      <c r="G179" s="30" t="s">
        <v>21</v>
      </c>
      <c r="I179" s="729">
        <f>'Page 3'!S34</f>
        <v>0</v>
      </c>
      <c r="J179" s="442"/>
      <c r="K179" s="36" t="s">
        <v>21</v>
      </c>
      <c r="M179" s="183"/>
      <c r="N179" s="36"/>
      <c r="AA179" s="8"/>
      <c r="AB179" s="8"/>
      <c r="AD179" s="8"/>
      <c r="AE179" s="8"/>
      <c r="AG179" s="8"/>
      <c r="AH179" s="8"/>
      <c r="AP179" s="33"/>
      <c r="AQ179" s="33"/>
      <c r="AR179" s="33"/>
      <c r="AS179" s="33"/>
      <c r="AT179" s="33"/>
      <c r="AU179" s="33"/>
      <c r="AV179" s="33"/>
      <c r="AW179" s="33"/>
      <c r="AX179" s="33"/>
      <c r="AY179" s="33"/>
      <c r="AZ179" s="33"/>
      <c r="BA179" s="33"/>
      <c r="BB179" s="33"/>
      <c r="BC179" s="33"/>
      <c r="BD179" s="33"/>
      <c r="BE179" s="33"/>
      <c r="BF179" s="33"/>
      <c r="BG179" s="33"/>
      <c r="BH179" s="33"/>
    </row>
    <row r="180" spans="13:66" ht="7.5" customHeight="1">
      <c r="M180" s="183"/>
      <c r="AA180" s="8"/>
      <c r="AB180" s="8"/>
      <c r="AD180" s="8"/>
      <c r="AE180" s="8"/>
      <c r="AG180" s="8"/>
      <c r="AH180" s="8"/>
      <c r="AO180" s="38"/>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row>
    <row r="181" spans="13:60" ht="7.5" customHeight="1">
      <c r="M181" s="183"/>
      <c r="AA181" s="8"/>
      <c r="AB181" s="8"/>
      <c r="AD181" s="8"/>
      <c r="AE181" s="8"/>
      <c r="AG181" s="8"/>
      <c r="AH181" s="8"/>
      <c r="AP181" s="33"/>
      <c r="AQ181" s="33"/>
      <c r="AR181" s="33"/>
      <c r="AS181" s="33"/>
      <c r="AT181" s="33"/>
      <c r="AU181" s="33"/>
      <c r="AV181" s="33"/>
      <c r="AW181" s="33"/>
      <c r="AX181" s="33"/>
      <c r="AY181" s="33"/>
      <c r="AZ181" s="33"/>
      <c r="BA181" s="33"/>
      <c r="BB181" s="33"/>
      <c r="BC181" s="33"/>
      <c r="BD181" s="33"/>
      <c r="BE181" s="33"/>
      <c r="BF181" s="33"/>
      <c r="BG181" s="33"/>
      <c r="BH181" s="33"/>
    </row>
    <row r="182" spans="1:34" ht="15" customHeight="1">
      <c r="A182" s="268" t="s">
        <v>255</v>
      </c>
      <c r="B182" s="200"/>
      <c r="C182" s="200"/>
      <c r="D182" s="200"/>
      <c r="E182" s="200"/>
      <c r="F182" s="269" t="s">
        <v>16</v>
      </c>
      <c r="G182" s="269"/>
      <c r="M182" s="219"/>
      <c r="AA182" s="8"/>
      <c r="AB182" s="8"/>
      <c r="AD182" s="8"/>
      <c r="AE182" s="8"/>
      <c r="AG182" s="8"/>
      <c r="AH182" s="8"/>
    </row>
    <row r="183" spans="2:60" ht="15" customHeight="1">
      <c r="B183" s="269" t="s">
        <v>16</v>
      </c>
      <c r="C183" s="200"/>
      <c r="D183" s="200"/>
      <c r="E183" s="200"/>
      <c r="L183" s="33"/>
      <c r="M183" s="33"/>
      <c r="N183" s="33"/>
      <c r="O183" s="72"/>
      <c r="AA183" s="8"/>
      <c r="AB183" s="8"/>
      <c r="AD183" s="8"/>
      <c r="AE183" s="8"/>
      <c r="AG183" s="8"/>
      <c r="AH183" s="8"/>
      <c r="BH183" s="233"/>
    </row>
    <row r="184" spans="1:34" ht="15" customHeight="1">
      <c r="A184" s="315" t="s">
        <v>256</v>
      </c>
      <c r="B184" s="200"/>
      <c r="C184" s="381"/>
      <c r="D184" s="200"/>
      <c r="E184" s="200"/>
      <c r="F184" s="722">
        <f>'Page 3'!J39</f>
      </c>
      <c r="G184" s="30" t="s">
        <v>357</v>
      </c>
      <c r="M184" s="183"/>
      <c r="O184" s="72"/>
      <c r="AA184" s="8"/>
      <c r="AB184" s="8"/>
      <c r="AD184" s="8"/>
      <c r="AE184" s="8"/>
      <c r="AG184" s="8"/>
      <c r="AH184" s="8"/>
    </row>
    <row r="185" spans="1:34" ht="15" customHeight="1">
      <c r="A185" s="315" t="s">
        <v>257</v>
      </c>
      <c r="B185" s="200"/>
      <c r="C185" s="269" t="s">
        <v>16</v>
      </c>
      <c r="D185" s="200"/>
      <c r="E185" s="200"/>
      <c r="F185" s="66"/>
      <c r="M185" s="183"/>
      <c r="O185" s="72"/>
      <c r="AA185" s="8"/>
      <c r="AB185" s="8"/>
      <c r="AD185" s="8"/>
      <c r="AE185" s="8"/>
      <c r="AG185" s="8"/>
      <c r="AH185" s="8"/>
    </row>
    <row r="186" spans="2:34" ht="15" customHeight="1">
      <c r="B186" s="258" t="s">
        <v>495</v>
      </c>
      <c r="C186" s="122" t="str">
        <f>'Page 3'!H41</f>
        <v>logements</v>
      </c>
      <c r="E186" s="200"/>
      <c r="F186" s="426"/>
      <c r="G186" s="37" t="s">
        <v>18</v>
      </c>
      <c r="K186" s="269" t="s">
        <v>16</v>
      </c>
      <c r="AA186" s="8"/>
      <c r="AB186" s="8"/>
      <c r="AD186" s="8"/>
      <c r="AE186" s="8"/>
      <c r="AG186" s="8"/>
      <c r="AH186" s="8"/>
    </row>
    <row r="187" spans="2:66" ht="15" customHeight="1">
      <c r="B187" s="200"/>
      <c r="C187" s="122" t="str">
        <f>'Page 3'!H42</f>
        <v>locaux commerciaux</v>
      </c>
      <c r="D187" s="200"/>
      <c r="E187" s="200"/>
      <c r="F187" s="427"/>
      <c r="G187" s="37" t="s">
        <v>18</v>
      </c>
      <c r="K187" s="269" t="s">
        <v>16</v>
      </c>
      <c r="AA187" s="8"/>
      <c r="AB187" s="8"/>
      <c r="AD187" s="8"/>
      <c r="AE187" s="8"/>
      <c r="AG187" s="8"/>
      <c r="AH187" s="8"/>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row>
    <row r="188" spans="3:34" ht="2.25" customHeight="1">
      <c r="C188" s="255"/>
      <c r="D188" s="255"/>
      <c r="E188" s="66" t="s">
        <v>62</v>
      </c>
      <c r="F188" s="732"/>
      <c r="G188" s="257" t="s">
        <v>20</v>
      </c>
      <c r="K188" s="30"/>
      <c r="M188" s="183"/>
      <c r="AA188" s="8"/>
      <c r="AB188" s="8"/>
      <c r="AD188" s="8"/>
      <c r="AE188" s="8"/>
      <c r="AG188" s="8"/>
      <c r="AH188" s="8"/>
    </row>
    <row r="189" spans="4:34" ht="12.75" customHeight="1">
      <c r="D189" s="249" t="str">
        <f>'Page 3'!H44</f>
        <v>Total</v>
      </c>
      <c r="E189" s="66" t="s">
        <v>62</v>
      </c>
      <c r="F189" s="733">
        <f>SUM(F186:F187)</f>
        <v>0</v>
      </c>
      <c r="G189" s="37" t="s">
        <v>18</v>
      </c>
      <c r="K189" s="269" t="s">
        <v>16</v>
      </c>
      <c r="M189" s="183"/>
      <c r="AA189" s="8"/>
      <c r="AB189" s="8"/>
      <c r="AD189" s="8"/>
      <c r="AE189" s="8"/>
      <c r="AG189" s="8"/>
      <c r="AH189" s="8"/>
    </row>
    <row r="190" spans="2:88" ht="15" customHeight="1">
      <c r="B190" s="258" t="s">
        <v>496</v>
      </c>
      <c r="C190" s="200"/>
      <c r="D190" s="66"/>
      <c r="E190" s="66" t="s">
        <v>62</v>
      </c>
      <c r="F190" s="426"/>
      <c r="G190" s="37" t="s">
        <v>18</v>
      </c>
      <c r="K190" s="269" t="s">
        <v>16</v>
      </c>
      <c r="AA190" s="8"/>
      <c r="AB190" s="8"/>
      <c r="AD190" s="8"/>
      <c r="AE190" s="8"/>
      <c r="AG190" s="8"/>
      <c r="AH190" s="8"/>
      <c r="CJ190" s="236"/>
    </row>
    <row r="191" spans="2:88" ht="15" customHeight="1">
      <c r="B191" s="258" t="s">
        <v>258</v>
      </c>
      <c r="C191" s="200"/>
      <c r="D191" s="66"/>
      <c r="E191" s="66" t="s">
        <v>62</v>
      </c>
      <c r="F191" s="426"/>
      <c r="G191" s="37" t="s">
        <v>18</v>
      </c>
      <c r="K191" s="269" t="s">
        <v>16</v>
      </c>
      <c r="AA191" s="8"/>
      <c r="AB191" s="8"/>
      <c r="AD191" s="8"/>
      <c r="AE191" s="8"/>
      <c r="AG191" s="8"/>
      <c r="AH191" s="8"/>
      <c r="CJ191" s="236"/>
    </row>
    <row r="192" spans="2:88" ht="15" customHeight="1">
      <c r="B192" s="258" t="s">
        <v>259</v>
      </c>
      <c r="C192" s="200"/>
      <c r="D192" s="200"/>
      <c r="E192" s="66" t="s">
        <v>62</v>
      </c>
      <c r="F192" s="733" t="e">
        <f>F191/F190</f>
        <v>#DIV/0!</v>
      </c>
      <c r="K192" s="269" t="s">
        <v>16</v>
      </c>
      <c r="M192" s="183"/>
      <c r="N192" s="66"/>
      <c r="AA192" s="8"/>
      <c r="AB192" s="8"/>
      <c r="AD192" s="8"/>
      <c r="AE192" s="8"/>
      <c r="AG192" s="8"/>
      <c r="AH192" s="8"/>
      <c r="CJ192" s="236"/>
    </row>
    <row r="193" spans="2:88" ht="15" customHeight="1">
      <c r="B193" s="258" t="s">
        <v>260</v>
      </c>
      <c r="C193" s="200"/>
      <c r="D193" s="200"/>
      <c r="E193" s="66" t="s">
        <v>62</v>
      </c>
      <c r="F193" s="426"/>
      <c r="G193" s="37" t="s">
        <v>20</v>
      </c>
      <c r="K193" s="269" t="s">
        <v>16</v>
      </c>
      <c r="AA193" s="8"/>
      <c r="AB193" s="8"/>
      <c r="AD193" s="8"/>
      <c r="AE193" s="8"/>
      <c r="AG193" s="8"/>
      <c r="AH193" s="8"/>
      <c r="CJ193" s="236"/>
    </row>
    <row r="194" spans="2:88" ht="15" customHeight="1">
      <c r="B194" s="258" t="s">
        <v>261</v>
      </c>
      <c r="C194" s="200"/>
      <c r="D194" s="200"/>
      <c r="E194" s="66" t="s">
        <v>62</v>
      </c>
      <c r="F194" s="734">
        <f>'Page 3'!M49</f>
        <v>0</v>
      </c>
      <c r="G194" s="30" t="s">
        <v>136</v>
      </c>
      <c r="K194" s="269" t="s">
        <v>16</v>
      </c>
      <c r="M194" s="183"/>
      <c r="N194" s="66"/>
      <c r="AA194" s="8"/>
      <c r="AB194" s="8"/>
      <c r="AD194" s="8"/>
      <c r="AE194" s="8"/>
      <c r="AG194" s="8"/>
      <c r="AH194" s="8"/>
      <c r="CJ194" s="237"/>
    </row>
    <row r="195" spans="2:88" ht="12.75" customHeight="1">
      <c r="B195" s="200"/>
      <c r="C195" s="200"/>
      <c r="D195" s="200"/>
      <c r="E195" s="200"/>
      <c r="M195" s="183"/>
      <c r="O195" s="33"/>
      <c r="AA195" s="8"/>
      <c r="AB195" s="8"/>
      <c r="AD195" s="8"/>
      <c r="AE195" s="8"/>
      <c r="AG195" s="8"/>
      <c r="AH195" s="8"/>
      <c r="CJ195" s="243"/>
    </row>
    <row r="196" spans="1:88" ht="15" customHeight="1">
      <c r="A196" s="315" t="s">
        <v>262</v>
      </c>
      <c r="B196" s="200"/>
      <c r="C196" s="269" t="s">
        <v>16</v>
      </c>
      <c r="D196" s="200"/>
      <c r="E196" s="200"/>
      <c r="F196" s="66"/>
      <c r="G196" s="66"/>
      <c r="M196" s="183"/>
      <c r="O196" s="46"/>
      <c r="AA196" s="8"/>
      <c r="AB196" s="8"/>
      <c r="AD196" s="8"/>
      <c r="AE196" s="8"/>
      <c r="AG196" s="8"/>
      <c r="AH196" s="8"/>
      <c r="CJ196" s="185"/>
    </row>
    <row r="197" spans="2:88" ht="15.75" customHeight="1">
      <c r="B197" s="258" t="s">
        <v>263</v>
      </c>
      <c r="C197" s="269" t="s">
        <v>16</v>
      </c>
      <c r="D197" s="200"/>
      <c r="E197" s="200"/>
      <c r="F197" s="46"/>
      <c r="G197" s="46"/>
      <c r="L197" s="183"/>
      <c r="M197" s="183"/>
      <c r="N197" s="66"/>
      <c r="AA197" s="8"/>
      <c r="AB197" s="8"/>
      <c r="AD197" s="8"/>
      <c r="AE197" s="8"/>
      <c r="AG197" s="8"/>
      <c r="AH197" s="8"/>
      <c r="CJ197" s="185"/>
    </row>
    <row r="198" spans="2:88" ht="15.75" customHeight="1">
      <c r="B198" s="30"/>
      <c r="C198" s="3" t="s">
        <v>211</v>
      </c>
      <c r="D198" s="200"/>
      <c r="E198" s="200"/>
      <c r="F198" s="46"/>
      <c r="G198" s="46"/>
      <c r="H198" s="30" t="s">
        <v>364</v>
      </c>
      <c r="K198" s="101" t="s">
        <v>365</v>
      </c>
      <c r="L198" s="183"/>
      <c r="M198" s="183"/>
      <c r="N198" s="66"/>
      <c r="AA198" s="8"/>
      <c r="AB198" s="8"/>
      <c r="AD198" s="8"/>
      <c r="AE198" s="8"/>
      <c r="AG198" s="8"/>
      <c r="AH198" s="8"/>
      <c r="CJ198" s="185"/>
    </row>
    <row r="199" spans="2:88" ht="15.75" customHeight="1">
      <c r="B199" s="375" t="s">
        <v>353</v>
      </c>
      <c r="C199" s="715">
        <f>'Page 3'!J54</f>
        <v>0</v>
      </c>
      <c r="D199" s="122" t="s">
        <v>21</v>
      </c>
      <c r="E199" s="784">
        <f>'Page 3'!M54</f>
        <v>0</v>
      </c>
      <c r="F199" t="s">
        <v>362</v>
      </c>
      <c r="G199"/>
      <c r="H199" s="715">
        <f>'Page 3'!P54</f>
        <v>0</v>
      </c>
      <c r="I199" s="208" t="s">
        <v>432</v>
      </c>
      <c r="J199" s="95"/>
      <c r="K199" s="715">
        <f>'Page 3'!S54</f>
        <v>0</v>
      </c>
      <c r="L199" s="183" t="s">
        <v>423</v>
      </c>
      <c r="M199" s="183"/>
      <c r="N199" s="66"/>
      <c r="AA199" s="8"/>
      <c r="AB199" s="8"/>
      <c r="AD199" s="8"/>
      <c r="AE199" s="8"/>
      <c r="AG199" s="8"/>
      <c r="AH199" s="8"/>
      <c r="CJ199" s="185"/>
    </row>
    <row r="200" spans="2:88" ht="15.75" customHeight="1">
      <c r="B200" s="375" t="s">
        <v>354</v>
      </c>
      <c r="C200" s="715">
        <f>'Page 3'!J55</f>
        <v>0</v>
      </c>
      <c r="D200" s="122" t="s">
        <v>21</v>
      </c>
      <c r="E200" s="784">
        <f>'Page 3'!M55</f>
        <v>0</v>
      </c>
      <c r="F200" t="s">
        <v>362</v>
      </c>
      <c r="G200"/>
      <c r="H200" s="735">
        <f>'Page 3'!P55</f>
        <v>0</v>
      </c>
      <c r="I200" s="208" t="s">
        <v>432</v>
      </c>
      <c r="J200" s="95"/>
      <c r="K200" s="737">
        <f>'Page 3'!S55</f>
        <v>0</v>
      </c>
      <c r="L200" s="183" t="s">
        <v>423</v>
      </c>
      <c r="M200" s="183"/>
      <c r="N200" s="66"/>
      <c r="AA200" s="8"/>
      <c r="AB200" s="8"/>
      <c r="AD200" s="8"/>
      <c r="AE200" s="8"/>
      <c r="AG200" s="8"/>
      <c r="AH200" s="8"/>
      <c r="CJ200" s="185"/>
    </row>
    <row r="201" spans="2:88" ht="15" customHeight="1">
      <c r="B201" s="29" t="s">
        <v>77</v>
      </c>
      <c r="C201" s="715">
        <f>'Page 3'!J57</f>
        <v>0</v>
      </c>
      <c r="D201" s="122" t="s">
        <v>21</v>
      </c>
      <c r="E201" s="785">
        <v>100</v>
      </c>
      <c r="F201" t="s">
        <v>363</v>
      </c>
      <c r="G201"/>
      <c r="H201" s="736">
        <f>'Page 3'!P57</f>
        <v>0</v>
      </c>
      <c r="I201" s="208" t="s">
        <v>432</v>
      </c>
      <c r="J201" s="95"/>
      <c r="K201" s="737">
        <f>'Page 3'!S57</f>
        <v>0</v>
      </c>
      <c r="L201" s="183" t="s">
        <v>423</v>
      </c>
      <c r="M201"/>
      <c r="N201"/>
      <c r="AA201" s="8"/>
      <c r="AB201" s="8"/>
      <c r="AD201" s="8"/>
      <c r="AE201" s="8"/>
      <c r="AG201" s="8"/>
      <c r="AH201" s="8"/>
      <c r="CJ201" s="185"/>
    </row>
    <row r="202" spans="2:34" ht="15.75" customHeight="1">
      <c r="B202" s="258" t="s">
        <v>355</v>
      </c>
      <c r="C202" s="715">
        <f>'Page 3'!J59</f>
        <v>0</v>
      </c>
      <c r="D202" s="122" t="s">
        <v>21</v>
      </c>
      <c r="E202" s="200"/>
      <c r="F202"/>
      <c r="G202"/>
      <c r="H202" s="736">
        <f>'Page 3'!P59</f>
        <v>0</v>
      </c>
      <c r="I202" s="208" t="s">
        <v>432</v>
      </c>
      <c r="J202" s="95"/>
      <c r="K202" s="737">
        <f>'Page 3'!S59</f>
        <v>0</v>
      </c>
      <c r="L202" s="183" t="s">
        <v>423</v>
      </c>
      <c r="M202"/>
      <c r="N202"/>
      <c r="AA202" s="8"/>
      <c r="AB202" s="8"/>
      <c r="AD202" s="8"/>
      <c r="AE202" s="8"/>
      <c r="AG202" s="8"/>
      <c r="AH202" s="8"/>
    </row>
    <row r="203" spans="2:34" ht="5.25" customHeight="1">
      <c r="B203" s="200"/>
      <c r="C203" s="200"/>
      <c r="D203" s="200"/>
      <c r="E203" s="200"/>
      <c r="M203" s="183"/>
      <c r="AA203" s="8"/>
      <c r="AB203" s="8"/>
      <c r="AD203" s="8"/>
      <c r="AE203" s="8"/>
      <c r="AG203" s="8"/>
      <c r="AH203" s="8"/>
    </row>
    <row r="204" spans="2:34" ht="18.75" customHeight="1">
      <c r="B204" s="30"/>
      <c r="C204" s="200"/>
      <c r="D204" s="200"/>
      <c r="E204" s="200"/>
      <c r="M204" s="183"/>
      <c r="AA204" s="8"/>
      <c r="AB204" s="8"/>
      <c r="AD204" s="8"/>
      <c r="AE204" s="8"/>
      <c r="AG204" s="8"/>
      <c r="AH204" s="8"/>
    </row>
    <row r="205" spans="1:34" ht="4.5" customHeight="1">
      <c r="A205" s="447"/>
      <c r="B205" s="204"/>
      <c r="C205" s="440"/>
      <c r="D205" s="440"/>
      <c r="E205" s="440"/>
      <c r="F205" s="204"/>
      <c r="G205" s="204"/>
      <c r="H205" s="204"/>
      <c r="I205" s="204"/>
      <c r="J205" s="38"/>
      <c r="K205" s="256"/>
      <c r="L205" s="204"/>
      <c r="M205" s="441"/>
      <c r="AA205" s="8"/>
      <c r="AB205" s="8"/>
      <c r="AD205" s="8"/>
      <c r="AE205" s="8"/>
      <c r="AG205" s="8"/>
      <c r="AH205" s="8"/>
    </row>
    <row r="206" spans="1:34" ht="18.75" customHeight="1">
      <c r="A206" s="439" t="s">
        <v>397</v>
      </c>
      <c r="B206" s="30"/>
      <c r="C206" s="200"/>
      <c r="D206" s="200"/>
      <c r="E206" s="200"/>
      <c r="M206" s="183"/>
      <c r="AA206" s="8"/>
      <c r="AB206" s="8"/>
      <c r="AD206" s="8"/>
      <c r="AE206" s="8"/>
      <c r="AG206" s="8"/>
      <c r="AH206" s="8"/>
    </row>
    <row r="207" spans="1:34" ht="16.5" customHeight="1">
      <c r="A207" s="312" t="s">
        <v>32</v>
      </c>
      <c r="B207" s="268"/>
      <c r="C207" s="200"/>
      <c r="D207" s="200"/>
      <c r="F207" s="62"/>
      <c r="G207" s="62"/>
      <c r="M207" s="183"/>
      <c r="AA207" s="8"/>
      <c r="AB207" s="8"/>
      <c r="AD207" s="8"/>
      <c r="AE207" s="8"/>
      <c r="AG207" s="8"/>
      <c r="AH207" s="8"/>
    </row>
    <row r="208" spans="2:34" ht="16.5" customHeight="1">
      <c r="B208" s="268" t="s">
        <v>223</v>
      </c>
      <c r="F208" s="62" t="s">
        <v>62</v>
      </c>
      <c r="G208" s="827">
        <f>'Page 4'!I4</f>
        <v>0</v>
      </c>
      <c r="H208" s="828"/>
      <c r="I208" s="30" t="s">
        <v>21</v>
      </c>
      <c r="N208" s="30"/>
      <c r="AA208" s="8"/>
      <c r="AB208" s="8"/>
      <c r="AD208" s="8"/>
      <c r="AE208" s="8"/>
      <c r="AG208" s="8"/>
      <c r="AH208" s="8"/>
    </row>
    <row r="209" spans="2:34" ht="16.5" customHeight="1">
      <c r="B209" s="312" t="s">
        <v>264</v>
      </c>
      <c r="C209" s="270" t="s">
        <v>33</v>
      </c>
      <c r="D209" s="200"/>
      <c r="E209" s="801"/>
      <c r="F209" s="122" t="s">
        <v>26</v>
      </c>
      <c r="G209" s="829">
        <f>'Page 4'!I5</f>
        <v>0</v>
      </c>
      <c r="H209" s="830"/>
      <c r="I209" s="30" t="s">
        <v>21</v>
      </c>
      <c r="K209" s="1"/>
      <c r="AA209" s="8"/>
      <c r="AB209" s="8"/>
      <c r="AD209" s="8"/>
      <c r="AE209" s="8"/>
      <c r="AG209" s="8"/>
      <c r="AH209" s="8"/>
    </row>
    <row r="210" spans="2:34" ht="15" customHeight="1" thickBot="1">
      <c r="B210" s="268" t="s">
        <v>224</v>
      </c>
      <c r="C210" s="200"/>
      <c r="D210" s="200"/>
      <c r="E210" s="200"/>
      <c r="F210" s="62" t="s">
        <v>62</v>
      </c>
      <c r="G210" s="831">
        <f>SUM(G208:H209)</f>
        <v>0</v>
      </c>
      <c r="H210" s="832"/>
      <c r="I210" s="30" t="s">
        <v>21</v>
      </c>
      <c r="M210" s="183"/>
      <c r="AA210" s="8"/>
      <c r="AB210" s="8"/>
      <c r="AD210" s="8"/>
      <c r="AE210" s="8"/>
      <c r="AG210" s="8"/>
      <c r="AH210" s="8"/>
    </row>
    <row r="211" spans="3:34" ht="16.5" customHeight="1" thickTop="1">
      <c r="C211" s="200"/>
      <c r="D211"/>
      <c r="E211" s="200"/>
      <c r="F211" s="490" t="s">
        <v>453</v>
      </c>
      <c r="G211" s="816"/>
      <c r="H211" s="816"/>
      <c r="I211" s="1" t="s">
        <v>21</v>
      </c>
      <c r="J211" s="3"/>
      <c r="K211" s="103"/>
      <c r="M211" s="183"/>
      <c r="AA211" s="8"/>
      <c r="AB211" s="8"/>
      <c r="AD211" s="8"/>
      <c r="AE211" s="8"/>
      <c r="AG211" s="8"/>
      <c r="AH211" s="8"/>
    </row>
    <row r="212" spans="1:34" ht="16.5" customHeight="1">
      <c r="A212" s="382" t="s">
        <v>34</v>
      </c>
      <c r="C212" s="200"/>
      <c r="D212" s="251">
        <f>IF(K212&gt;0,"m2 bruts",)</f>
        <v>0</v>
      </c>
      <c r="E212" s="200"/>
      <c r="H212" s="251"/>
      <c r="I212" s="383"/>
      <c r="J212" s="460"/>
      <c r="K212" s="384"/>
      <c r="M212" s="316"/>
      <c r="AA212" s="8"/>
      <c r="AB212" s="8"/>
      <c r="AD212" s="8"/>
      <c r="AE212" s="8"/>
      <c r="AG212" s="8"/>
      <c r="AH212" s="8"/>
    </row>
    <row r="213" spans="1:34" ht="16.5" customHeight="1">
      <c r="A213" s="726">
        <f>'Page 4'!A8</f>
        <v>0</v>
      </c>
      <c r="B213" s="259" t="s">
        <v>71</v>
      </c>
      <c r="C213" s="739">
        <f>'Page 4'!C8</f>
        <v>0</v>
      </c>
      <c r="D213" s="122" t="s">
        <v>358</v>
      </c>
      <c r="E213" s="29" t="s">
        <v>132</v>
      </c>
      <c r="F213" s="740">
        <f>'Page 4'!E8</f>
      </c>
      <c r="G213" s="493"/>
      <c r="H213" s="259" t="s">
        <v>356</v>
      </c>
      <c r="K213" s="384"/>
      <c r="M213" s="316"/>
      <c r="AA213" s="8"/>
      <c r="AB213" s="8"/>
      <c r="AD213" s="8"/>
      <c r="AE213" s="8"/>
      <c r="AG213" s="8"/>
      <c r="AH213" s="8"/>
    </row>
    <row r="214" spans="1:34" ht="16.5" customHeight="1">
      <c r="A214" s="715">
        <f>'Page 4'!I38</f>
        <v>0</v>
      </c>
      <c r="B214" s="259" t="s">
        <v>497</v>
      </c>
      <c r="D214" s="300"/>
      <c r="E214" s="200"/>
      <c r="F214" s="740">
        <f>'Page 4'!E9</f>
      </c>
      <c r="G214" s="493"/>
      <c r="H214" s="259" t="s">
        <v>361</v>
      </c>
      <c r="I214" s="66"/>
      <c r="J214" s="96"/>
      <c r="K214" s="727">
        <f>'Page 4'!I9-K215</f>
        <v>0</v>
      </c>
      <c r="M214" s="316"/>
      <c r="AA214" s="8"/>
      <c r="AB214" s="8"/>
      <c r="AD214" s="8"/>
      <c r="AE214" s="8"/>
      <c r="AG214" s="8"/>
      <c r="AH214" s="8"/>
    </row>
    <row r="215" spans="1:34" ht="16.5" customHeight="1">
      <c r="A215" s="402"/>
      <c r="B215" s="259" t="s">
        <v>265</v>
      </c>
      <c r="C215" s="284"/>
      <c r="D215" s="122" t="s">
        <v>359</v>
      </c>
      <c r="E215" s="29" t="s">
        <v>360</v>
      </c>
      <c r="F215" s="715">
        <f>L245</f>
        <v>0</v>
      </c>
      <c r="G215" s="494"/>
      <c r="H215" s="37" t="s">
        <v>498</v>
      </c>
      <c r="K215" s="284"/>
      <c r="N215" s="30"/>
      <c r="AA215" s="8"/>
      <c r="AB215" s="8"/>
      <c r="AD215" s="8"/>
      <c r="AE215" s="8"/>
      <c r="AG215" s="8"/>
      <c r="AH215" s="8"/>
    </row>
    <row r="216" spans="11:12" ht="15.75" customHeight="1">
      <c r="K216" s="101" t="s">
        <v>222</v>
      </c>
      <c r="L216" s="408" t="s">
        <v>443</v>
      </c>
    </row>
    <row r="217" spans="2:34" ht="9.75" customHeight="1">
      <c r="B217" s="200"/>
      <c r="D217" s="200"/>
      <c r="E217" s="200"/>
      <c r="F217" s="103"/>
      <c r="G217" s="103"/>
      <c r="H217" s="30" t="s">
        <v>446</v>
      </c>
      <c r="K217" s="29" t="s">
        <v>441</v>
      </c>
      <c r="L217" s="29" t="s">
        <v>444</v>
      </c>
      <c r="M217" s="183"/>
      <c r="AA217" s="8"/>
      <c r="AB217" s="8"/>
      <c r="AD217" s="8"/>
      <c r="AE217" s="8"/>
      <c r="AG217" s="8"/>
      <c r="AH217" s="8"/>
    </row>
    <row r="218" spans="2:34" ht="16.5" customHeight="1">
      <c r="B218" s="434" t="s">
        <v>138</v>
      </c>
      <c r="C218" s="738">
        <f>C121</f>
        <v>0</v>
      </c>
      <c r="E218" s="738">
        <f>F121</f>
        <v>0</v>
      </c>
      <c r="F218" s="103" t="s">
        <v>499</v>
      </c>
      <c r="H218" s="715">
        <f>'Page 2'!L39</f>
      </c>
      <c r="I218" s="823" t="s">
        <v>447</v>
      </c>
      <c r="J218" s="824"/>
      <c r="K218" s="314"/>
      <c r="L218" s="746" t="e">
        <f>ROUND((H218*100/'Page 2'!L67)*(1+(Saisie!E209/100)),-2)</f>
        <v>#VALUE!</v>
      </c>
      <c r="M218" s="30" t="s">
        <v>21</v>
      </c>
      <c r="AA218" s="8"/>
      <c r="AB218" s="8"/>
      <c r="AD218" s="8"/>
      <c r="AE218" s="8"/>
      <c r="AG218" s="8"/>
      <c r="AH218" s="8"/>
    </row>
    <row r="219" spans="2:34" ht="16.5" customHeight="1">
      <c r="B219" s="200"/>
      <c r="C219" s="741">
        <f>C122</f>
        <v>0</v>
      </c>
      <c r="E219" s="738">
        <f>F122</f>
        <v>0</v>
      </c>
      <c r="F219" s="103" t="s">
        <v>499</v>
      </c>
      <c r="H219" s="715">
        <f>'Page 2'!L40</f>
        <v>0</v>
      </c>
      <c r="I219" s="823" t="s">
        <v>447</v>
      </c>
      <c r="J219" s="824"/>
      <c r="K219" s="409"/>
      <c r="L219" s="746" t="e">
        <f>ROUND((H219*100/'Page 2'!L67)*(1+(Saisie!E209/100)),-2)</f>
        <v>#DIV/0!</v>
      </c>
      <c r="M219" s="30" t="s">
        <v>21</v>
      </c>
      <c r="O219" s="208"/>
      <c r="AA219" s="8"/>
      <c r="AB219" s="8"/>
      <c r="AD219" s="8"/>
      <c r="AE219" s="8"/>
      <c r="AG219" s="8"/>
      <c r="AH219" s="8"/>
    </row>
    <row r="220" spans="2:34" ht="16.5" customHeight="1">
      <c r="B220" s="200"/>
      <c r="C220" s="741">
        <f>C123</f>
        <v>0</v>
      </c>
      <c r="E220" s="738">
        <f>F123</f>
        <v>0</v>
      </c>
      <c r="F220" s="103" t="s">
        <v>499</v>
      </c>
      <c r="H220" s="715">
        <f>'Page 2'!L41</f>
        <v>0</v>
      </c>
      <c r="I220" s="823" t="s">
        <v>447</v>
      </c>
      <c r="J220" s="824"/>
      <c r="K220" s="409"/>
      <c r="L220" s="746" t="e">
        <f>ROUND((H220*100/'Page 2'!L67)*(1+(Saisie!E209/100)),-2)</f>
        <v>#DIV/0!</v>
      </c>
      <c r="M220" s="30" t="s">
        <v>21</v>
      </c>
      <c r="O220" s="208">
        <f>'Page 2'!L41</f>
        <v>0</v>
      </c>
      <c r="AA220" s="8"/>
      <c r="AB220" s="8"/>
      <c r="AD220" s="8"/>
      <c r="AE220" s="8"/>
      <c r="AG220" s="8"/>
      <c r="AH220" s="8"/>
    </row>
    <row r="221" spans="2:34" ht="16.5" customHeight="1">
      <c r="B221" s="200"/>
      <c r="C221" s="741">
        <f>C124</f>
        <v>0</v>
      </c>
      <c r="E221" s="738">
        <f>F124</f>
        <v>0</v>
      </c>
      <c r="F221" s="103" t="s">
        <v>499</v>
      </c>
      <c r="H221" s="715">
        <f>'Page 2'!L42</f>
        <v>0</v>
      </c>
      <c r="I221" s="823" t="s">
        <v>447</v>
      </c>
      <c r="J221" s="824"/>
      <c r="K221" s="409"/>
      <c r="L221" s="746" t="e">
        <f>ROUND((H221*100/'Page 2'!L67)*(1+(Saisie!E209/100)),-2)</f>
        <v>#DIV/0!</v>
      </c>
      <c r="M221" s="30" t="s">
        <v>21</v>
      </c>
      <c r="N221" s="30"/>
      <c r="O221" s="208">
        <f>'Page 2'!L42</f>
        <v>0</v>
      </c>
      <c r="AA221" s="8"/>
      <c r="AB221" s="8"/>
      <c r="AD221" s="8"/>
      <c r="AE221" s="8"/>
      <c r="AG221" s="8"/>
      <c r="AH221" s="8"/>
    </row>
    <row r="222" spans="2:34" ht="16.5" customHeight="1">
      <c r="B222" s="200"/>
      <c r="C222" s="741">
        <f>C125</f>
        <v>0</v>
      </c>
      <c r="E222" s="744">
        <f>F125</f>
        <v>0</v>
      </c>
      <c r="F222" s="103" t="s">
        <v>499</v>
      </c>
      <c r="H222" s="715">
        <f>'Page 2'!L43</f>
        <v>0</v>
      </c>
      <c r="I222" s="823" t="s">
        <v>447</v>
      </c>
      <c r="J222" s="824"/>
      <c r="K222" s="409"/>
      <c r="L222" s="746" t="e">
        <f>ROUND((H222*100/'Page 2'!L67)*(1+(Saisie!E209/100)),-2)</f>
        <v>#DIV/0!</v>
      </c>
      <c r="M222" s="30" t="s">
        <v>21</v>
      </c>
      <c r="N222" s="30"/>
      <c r="O222" s="208"/>
      <c r="AA222" s="8"/>
      <c r="AB222" s="8"/>
      <c r="AD222" s="8"/>
      <c r="AE222" s="8"/>
      <c r="AG222" s="8"/>
      <c r="AH222" s="8"/>
    </row>
    <row r="223" spans="11:13" ht="21" customHeight="1">
      <c r="K223" s="101" t="s">
        <v>222</v>
      </c>
      <c r="L223" s="210" t="s">
        <v>442</v>
      </c>
      <c r="M223" t="s">
        <v>406</v>
      </c>
    </row>
    <row r="224" spans="2:34" ht="10.5" customHeight="1">
      <c r="B224" s="30"/>
      <c r="C224" s="318"/>
      <c r="D224" s="501">
        <f>F126</f>
        <v>0</v>
      </c>
      <c r="E224" s="200"/>
      <c r="F224" s="103"/>
      <c r="G224" s="103"/>
      <c r="H224" s="380" t="s">
        <v>445</v>
      </c>
      <c r="I224" s="64"/>
      <c r="J224" s="461"/>
      <c r="K224" s="29" t="s">
        <v>441</v>
      </c>
      <c r="L224" s="210" t="s">
        <v>440</v>
      </c>
      <c r="M224" s="30" t="s">
        <v>438</v>
      </c>
      <c r="N224" s="30"/>
      <c r="O224" s="208"/>
      <c r="AA224" s="8"/>
      <c r="AB224" s="8"/>
      <c r="AD224" s="8"/>
      <c r="AE224" s="8"/>
      <c r="AG224" s="8"/>
      <c r="AH224" s="8"/>
    </row>
    <row r="225" spans="2:87" ht="16.5" customHeight="1">
      <c r="B225" s="298" t="s">
        <v>35</v>
      </c>
      <c r="C225" s="742">
        <f>C129</f>
        <v>0</v>
      </c>
      <c r="E225" s="745">
        <f>F129</f>
        <v>0</v>
      </c>
      <c r="F225" s="30" t="s">
        <v>36</v>
      </c>
      <c r="G225" s="487"/>
      <c r="H225" s="715">
        <f>I129</f>
        <v>0</v>
      </c>
      <c r="I225" s="483" t="s">
        <v>439</v>
      </c>
      <c r="K225" s="314"/>
      <c r="L225" s="722" t="e">
        <f>ROUND((H225*100/'Page 2'!L67)*(1+(Saisie!E209/100)),-2)</f>
        <v>#DIV/0!</v>
      </c>
      <c r="M225" s="747" t="e">
        <f>'Page 2'!L49/12</f>
        <v>#VALUE!</v>
      </c>
      <c r="N225" s="30" t="s">
        <v>21</v>
      </c>
      <c r="AA225" s="8"/>
      <c r="AB225" s="8"/>
      <c r="AD225" s="8"/>
      <c r="AE225" s="8"/>
      <c r="AG225" s="8"/>
      <c r="AH225" s="8"/>
      <c r="BQ225" s="72"/>
      <c r="BR225" s="72"/>
      <c r="BS225" s="72"/>
      <c r="BT225" s="72"/>
      <c r="BU225" s="72"/>
      <c r="BV225" s="72"/>
      <c r="BW225" s="72"/>
      <c r="BX225" s="72"/>
      <c r="BY225" s="72"/>
      <c r="BZ225" s="72"/>
      <c r="CA225" s="72"/>
      <c r="CB225" s="72"/>
      <c r="CC225" s="72"/>
      <c r="CD225" s="72"/>
      <c r="CE225" s="72"/>
      <c r="CF225" s="72"/>
      <c r="CG225" s="72"/>
      <c r="CH225" s="72"/>
      <c r="CI225" s="72"/>
    </row>
    <row r="226" spans="2:87" ht="16.5" customHeight="1">
      <c r="B226" s="200"/>
      <c r="C226" s="743">
        <f>C130</f>
        <v>0</v>
      </c>
      <c r="E226" s="745">
        <f>F130</f>
        <v>0</v>
      </c>
      <c r="F226" s="30" t="s">
        <v>36</v>
      </c>
      <c r="G226" s="487"/>
      <c r="H226" s="715">
        <f>I130</f>
        <v>0</v>
      </c>
      <c r="I226" s="483" t="s">
        <v>439</v>
      </c>
      <c r="K226" s="409"/>
      <c r="L226" s="722" t="e">
        <f>ROUND((H226*100/'Page 2'!L67)*(1+(Saisie!E209/100)),-2)</f>
        <v>#DIV/0!</v>
      </c>
      <c r="M226" s="747" t="e">
        <f>'Page 2'!L50/12</f>
        <v>#VALUE!</v>
      </c>
      <c r="N226" s="30" t="s">
        <v>21</v>
      </c>
      <c r="AA226" s="8"/>
      <c r="AB226" s="8"/>
      <c r="AD226" s="8"/>
      <c r="AE226" s="8"/>
      <c r="AG226" s="8"/>
      <c r="AH226" s="8"/>
      <c r="BQ226" s="72"/>
      <c r="BR226" s="72"/>
      <c r="BS226" s="72"/>
      <c r="BT226" s="72"/>
      <c r="BU226" s="72"/>
      <c r="BV226" s="72"/>
      <c r="BW226" s="72"/>
      <c r="BX226" s="72"/>
      <c r="BY226" s="72"/>
      <c r="BZ226" s="72"/>
      <c r="CA226" s="72"/>
      <c r="CB226" s="72"/>
      <c r="CC226" s="72"/>
      <c r="CD226" s="72"/>
      <c r="CE226" s="72"/>
      <c r="CF226" s="72"/>
      <c r="CG226" s="72"/>
      <c r="CH226" s="72"/>
      <c r="CI226" s="72"/>
    </row>
    <row r="227" spans="2:87" ht="16.5" customHeight="1">
      <c r="B227" s="200"/>
      <c r="C227" s="743">
        <f>C131</f>
        <v>0</v>
      </c>
      <c r="E227" s="745">
        <f>F131</f>
        <v>0</v>
      </c>
      <c r="F227" s="30" t="s">
        <v>36</v>
      </c>
      <c r="G227" s="487"/>
      <c r="H227" s="715">
        <f>I131</f>
        <v>0</v>
      </c>
      <c r="I227" s="483" t="s">
        <v>439</v>
      </c>
      <c r="K227" s="409"/>
      <c r="L227" s="722" t="e">
        <f>ROUND((H227*100/'Page 2'!L67)*(1+(Saisie!E209/100)),-2)</f>
        <v>#DIV/0!</v>
      </c>
      <c r="M227" s="747" t="e">
        <f>'Page 2'!L51/12</f>
        <v>#VALUE!</v>
      </c>
      <c r="N227" s="30" t="s">
        <v>21</v>
      </c>
      <c r="AA227" s="8"/>
      <c r="AB227" s="8"/>
      <c r="AD227" s="8"/>
      <c r="AE227" s="8"/>
      <c r="AG227" s="8"/>
      <c r="AH227" s="8"/>
      <c r="BQ227" s="72"/>
      <c r="BR227" s="72"/>
      <c r="BS227" s="72"/>
      <c r="BT227" s="72"/>
      <c r="BU227" s="72"/>
      <c r="BV227" s="72"/>
      <c r="BW227" s="72"/>
      <c r="BX227" s="72"/>
      <c r="BY227" s="72"/>
      <c r="BZ227" s="72"/>
      <c r="CA227" s="72"/>
      <c r="CB227" s="72"/>
      <c r="CC227" s="72"/>
      <c r="CD227" s="72"/>
      <c r="CE227" s="72"/>
      <c r="CF227" s="72"/>
      <c r="CG227" s="72"/>
      <c r="CH227" s="72"/>
      <c r="CI227" s="72"/>
    </row>
    <row r="228" spans="2:34" ht="16.5" customHeight="1">
      <c r="B228" s="200"/>
      <c r="C228" s="743">
        <f>C132</f>
        <v>0</v>
      </c>
      <c r="E228" s="745">
        <f>F132</f>
        <v>0</v>
      </c>
      <c r="F228" s="30" t="s">
        <v>36</v>
      </c>
      <c r="G228" s="487"/>
      <c r="H228" s="715">
        <f>I132</f>
        <v>0</v>
      </c>
      <c r="I228" s="483" t="s">
        <v>439</v>
      </c>
      <c r="K228" s="409"/>
      <c r="L228" s="722" t="e">
        <f>ROUND((H228*100/'Page 2'!L67)*(1+(Saisie!E209/100)),-2)</f>
        <v>#DIV/0!</v>
      </c>
      <c r="M228" s="747" t="e">
        <f>'Page 2'!L52/12</f>
        <v>#VALUE!</v>
      </c>
      <c r="N228" s="30" t="s">
        <v>21</v>
      </c>
      <c r="AA228" s="8"/>
      <c r="AB228" s="8"/>
      <c r="AD228" s="8"/>
      <c r="AE228" s="8"/>
      <c r="AG228" s="8"/>
      <c r="AH228" s="8"/>
    </row>
    <row r="229" spans="2:34" ht="21" customHeight="1">
      <c r="B229" s="200"/>
      <c r="C229" s="200"/>
      <c r="D229" s="200"/>
      <c r="E229" s="200"/>
      <c r="AA229" s="8"/>
      <c r="AB229" s="8"/>
      <c r="AD229" s="8"/>
      <c r="AE229" s="8"/>
      <c r="AG229" s="8"/>
      <c r="AH229" s="8"/>
    </row>
    <row r="230" spans="2:34" ht="36.75" customHeight="1">
      <c r="B230" s="200"/>
      <c r="C230" s="468" t="s">
        <v>494</v>
      </c>
      <c r="D230" s="200"/>
      <c r="E230" s="200"/>
      <c r="H230" s="201"/>
      <c r="I230" s="201"/>
      <c r="J230" s="462"/>
      <c r="K230" s="201"/>
      <c r="L230" s="201"/>
      <c r="M230" s="201"/>
      <c r="N230" s="201"/>
      <c r="O230" s="201"/>
      <c r="AA230" s="8"/>
      <c r="AB230" s="8"/>
      <c r="AD230" s="8"/>
      <c r="AE230" s="8"/>
      <c r="AG230" s="8"/>
      <c r="AH230" s="8"/>
    </row>
    <row r="231" spans="2:34" ht="14.25" customHeight="1">
      <c r="B231" s="200"/>
      <c r="C231" s="200"/>
      <c r="D231" s="200"/>
      <c r="E231" s="200"/>
      <c r="F231" s="211"/>
      <c r="G231" s="211"/>
      <c r="H231" s="201"/>
      <c r="I231" s="201"/>
      <c r="J231" s="462"/>
      <c r="K231" s="201"/>
      <c r="L231" s="201"/>
      <c r="M231" s="201"/>
      <c r="N231" s="201"/>
      <c r="O231" s="201"/>
      <c r="AA231" s="8"/>
      <c r="AB231" s="8"/>
      <c r="AD231" s="8"/>
      <c r="AE231" s="8"/>
      <c r="AG231" s="8"/>
      <c r="AH231" s="8"/>
    </row>
    <row r="232" spans="2:34" ht="14.25" customHeight="1">
      <c r="B232" s="200"/>
      <c r="C232" s="200"/>
      <c r="D232" s="200"/>
      <c r="E232" s="200"/>
      <c r="K232" s="30"/>
      <c r="N232" s="30"/>
      <c r="AA232" s="8"/>
      <c r="AB232" s="8"/>
      <c r="AD232" s="8"/>
      <c r="AE232" s="8"/>
      <c r="AG232" s="8"/>
      <c r="AH232" s="8"/>
    </row>
    <row r="233" spans="2:34" ht="22.5" customHeight="1">
      <c r="B233" s="200"/>
      <c r="C233" s="200"/>
      <c r="D233" s="320" t="s">
        <v>391</v>
      </c>
      <c r="E233" s="821" t="s">
        <v>390</v>
      </c>
      <c r="F233" s="822"/>
      <c r="G233" s="429"/>
      <c r="H233" s="321"/>
      <c r="I233" s="430" t="s">
        <v>392</v>
      </c>
      <c r="J233" s="463"/>
      <c r="K233" s="30"/>
      <c r="L233" s="431" t="s">
        <v>393</v>
      </c>
      <c r="N233" s="30"/>
      <c r="O233" s="317"/>
      <c r="AA233" s="8"/>
      <c r="AB233" s="8"/>
      <c r="AD233" s="8"/>
      <c r="AE233" s="8"/>
      <c r="AG233" s="8"/>
      <c r="AH233" s="8"/>
    </row>
    <row r="234" spans="2:34" ht="16.5" customHeight="1">
      <c r="B234" s="319" t="s">
        <v>38</v>
      </c>
      <c r="C234" s="200"/>
      <c r="D234" s="426"/>
      <c r="E234" s="432"/>
      <c r="F234" s="426"/>
      <c r="G234" s="433" t="s">
        <v>26</v>
      </c>
      <c r="I234" s="787">
        <f>F234*D234/100</f>
        <v>0</v>
      </c>
      <c r="J234" s="464"/>
      <c r="K234" s="433"/>
      <c r="L234" s="426"/>
      <c r="N234" s="30"/>
      <c r="AA234" s="8"/>
      <c r="AB234" s="8"/>
      <c r="AD234" s="8"/>
      <c r="AE234" s="8"/>
      <c r="AG234" s="8"/>
      <c r="AH234" s="8"/>
    </row>
    <row r="235" spans="2:34" ht="16.5" customHeight="1">
      <c r="B235" s="319" t="s">
        <v>39</v>
      </c>
      <c r="C235" s="200"/>
      <c r="D235" s="426"/>
      <c r="E235" s="432"/>
      <c r="F235" s="426"/>
      <c r="G235" s="433" t="s">
        <v>26</v>
      </c>
      <c r="H235" s="433"/>
      <c r="I235" s="787">
        <f aca="true" t="shared" si="0" ref="I235:I244">F235*D235/100</f>
        <v>0</v>
      </c>
      <c r="J235" s="464"/>
      <c r="K235" s="433"/>
      <c r="L235" s="427"/>
      <c r="N235" s="30"/>
      <c r="AA235" s="8"/>
      <c r="AB235" s="8"/>
      <c r="AD235" s="8"/>
      <c r="AE235" s="8"/>
      <c r="AG235" s="8"/>
      <c r="AH235" s="8"/>
    </row>
    <row r="236" spans="2:34" ht="16.5" customHeight="1">
      <c r="B236" s="319" t="s">
        <v>40</v>
      </c>
      <c r="C236" s="200"/>
      <c r="D236" s="426"/>
      <c r="E236" s="432"/>
      <c r="F236" s="426"/>
      <c r="G236" s="433" t="s">
        <v>26</v>
      </c>
      <c r="H236" s="433"/>
      <c r="I236" s="787">
        <f t="shared" si="0"/>
        <v>0</v>
      </c>
      <c r="J236" s="464"/>
      <c r="K236" s="433"/>
      <c r="L236" s="427"/>
      <c r="N236" s="30"/>
      <c r="AA236" s="8"/>
      <c r="AB236" s="8"/>
      <c r="AD236" s="8"/>
      <c r="AE236" s="8"/>
      <c r="AG236" s="8"/>
      <c r="AH236" s="8"/>
    </row>
    <row r="237" spans="2:34" ht="16.5" customHeight="1">
      <c r="B237" s="319" t="s">
        <v>41</v>
      </c>
      <c r="C237" s="200"/>
      <c r="D237" s="426"/>
      <c r="E237" s="432"/>
      <c r="F237" s="426"/>
      <c r="G237" s="433" t="s">
        <v>26</v>
      </c>
      <c r="H237" s="433"/>
      <c r="I237" s="787">
        <f t="shared" si="0"/>
        <v>0</v>
      </c>
      <c r="J237" s="464"/>
      <c r="K237" s="433"/>
      <c r="L237" s="427"/>
      <c r="N237" s="30"/>
      <c r="AA237" s="8"/>
      <c r="AB237" s="8"/>
      <c r="AD237" s="8"/>
      <c r="AE237" s="8"/>
      <c r="AG237" s="8"/>
      <c r="AH237" s="8"/>
    </row>
    <row r="238" spans="2:34" ht="16.5" customHeight="1">
      <c r="B238" s="319" t="s">
        <v>42</v>
      </c>
      <c r="C238" s="200"/>
      <c r="D238" s="426"/>
      <c r="E238" s="432"/>
      <c r="F238" s="426"/>
      <c r="G238" s="433" t="s">
        <v>26</v>
      </c>
      <c r="H238" s="433"/>
      <c r="I238" s="787">
        <f t="shared" si="0"/>
        <v>0</v>
      </c>
      <c r="J238" s="464"/>
      <c r="K238" s="433"/>
      <c r="L238" s="427"/>
      <c r="N238" s="30"/>
      <c r="AA238" s="8"/>
      <c r="AB238" s="8"/>
      <c r="AD238" s="8"/>
      <c r="AE238" s="8"/>
      <c r="AG238" s="8"/>
      <c r="AH238" s="8"/>
    </row>
    <row r="239" spans="2:34" ht="16.5" customHeight="1">
      <c r="B239" s="319" t="s">
        <v>43</v>
      </c>
      <c r="C239" s="200"/>
      <c r="D239" s="426"/>
      <c r="E239" s="432"/>
      <c r="F239" s="426"/>
      <c r="G239" s="433" t="s">
        <v>26</v>
      </c>
      <c r="H239" s="433"/>
      <c r="I239" s="787">
        <f t="shared" si="0"/>
        <v>0</v>
      </c>
      <c r="J239" s="464"/>
      <c r="K239" s="433"/>
      <c r="L239" s="427"/>
      <c r="N239" s="30"/>
      <c r="AA239" s="8"/>
      <c r="AB239" s="8"/>
      <c r="AD239" s="8"/>
      <c r="AE239" s="8"/>
      <c r="AG239" s="8"/>
      <c r="AH239" s="8"/>
    </row>
    <row r="240" spans="2:34" ht="16.5" customHeight="1">
      <c r="B240" s="319" t="s">
        <v>44</v>
      </c>
      <c r="C240" s="200"/>
      <c r="D240" s="426"/>
      <c r="E240" s="432"/>
      <c r="F240" s="426"/>
      <c r="G240" s="433" t="s">
        <v>26</v>
      </c>
      <c r="H240" s="433"/>
      <c r="I240" s="787">
        <f t="shared" si="0"/>
        <v>0</v>
      </c>
      <c r="J240" s="464"/>
      <c r="K240" s="433"/>
      <c r="L240" s="427"/>
      <c r="N240" s="30"/>
      <c r="AA240" s="8"/>
      <c r="AB240" s="8"/>
      <c r="AD240" s="8"/>
      <c r="AE240" s="8"/>
      <c r="AG240" s="8"/>
      <c r="AH240" s="8"/>
    </row>
    <row r="241" spans="2:34" ht="16.5" customHeight="1">
      <c r="B241" s="319" t="s">
        <v>45</v>
      </c>
      <c r="C241" s="200"/>
      <c r="D241" s="426"/>
      <c r="E241" s="432"/>
      <c r="F241" s="426"/>
      <c r="G241" s="433" t="s">
        <v>26</v>
      </c>
      <c r="H241" s="433"/>
      <c r="I241" s="787">
        <f t="shared" si="0"/>
        <v>0</v>
      </c>
      <c r="J241" s="464"/>
      <c r="K241" s="433"/>
      <c r="L241" s="427"/>
      <c r="N241" s="30"/>
      <c r="AA241" s="8"/>
      <c r="AB241" s="8"/>
      <c r="AD241" s="8"/>
      <c r="AE241" s="8"/>
      <c r="AG241" s="8"/>
      <c r="AH241" s="8"/>
    </row>
    <row r="242" spans="2:34" ht="16.5" customHeight="1">
      <c r="B242" s="319" t="s">
        <v>46</v>
      </c>
      <c r="C242" s="200"/>
      <c r="D242" s="426"/>
      <c r="E242" s="432"/>
      <c r="F242" s="426"/>
      <c r="G242" s="433" t="s">
        <v>26</v>
      </c>
      <c r="H242" s="433"/>
      <c r="I242" s="787">
        <f t="shared" si="0"/>
        <v>0</v>
      </c>
      <c r="J242" s="464"/>
      <c r="K242" s="433"/>
      <c r="L242" s="427"/>
      <c r="N242" s="30"/>
      <c r="AA242" s="8"/>
      <c r="AB242" s="8"/>
      <c r="AD242" s="8"/>
      <c r="AE242" s="8"/>
      <c r="AG242" s="8"/>
      <c r="AH242" s="8"/>
    </row>
    <row r="243" spans="2:34" ht="18" customHeight="1">
      <c r="B243" s="428"/>
      <c r="C243" s="200"/>
      <c r="D243" s="426"/>
      <c r="E243" s="432"/>
      <c r="F243" s="426"/>
      <c r="G243" s="433" t="s">
        <v>26</v>
      </c>
      <c r="H243" s="433"/>
      <c r="I243" s="787">
        <f t="shared" si="0"/>
        <v>0</v>
      </c>
      <c r="J243" s="464"/>
      <c r="K243" s="433"/>
      <c r="L243" s="485"/>
      <c r="M243" s="206"/>
      <c r="N243" s="206"/>
      <c r="O243" s="217">
        <f>SUM(K234:K242)</f>
        <v>0</v>
      </c>
      <c r="AA243" s="8"/>
      <c r="AB243" s="8"/>
      <c r="AD243" s="8"/>
      <c r="AE243" s="8"/>
      <c r="AG243" s="8"/>
      <c r="AH243" s="8"/>
    </row>
    <row r="244" spans="2:34" ht="18" customHeight="1">
      <c r="B244" s="428"/>
      <c r="C244" s="200"/>
      <c r="D244" s="426"/>
      <c r="E244" s="432"/>
      <c r="F244" s="426"/>
      <c r="G244" s="433" t="s">
        <v>26</v>
      </c>
      <c r="H244" s="433"/>
      <c r="I244" s="787">
        <f t="shared" si="0"/>
        <v>0</v>
      </c>
      <c r="J244" s="464"/>
      <c r="K244" s="433"/>
      <c r="L244" s="427"/>
      <c r="AA244" s="8"/>
      <c r="AB244" s="8"/>
      <c r="AD244" s="8"/>
      <c r="AE244" s="8"/>
      <c r="AG244" s="8"/>
      <c r="AH244" s="8"/>
    </row>
    <row r="245" spans="2:34" ht="18" customHeight="1">
      <c r="B245" s="434" t="s">
        <v>394</v>
      </c>
      <c r="C245" s="200"/>
      <c r="D245" s="748">
        <f>SUM(D234:D244)</f>
        <v>0</v>
      </c>
      <c r="E245"/>
      <c r="F245"/>
      <c r="G245"/>
      <c r="H245" s="435"/>
      <c r="I245" s="748">
        <f>SUM(I234:I244)</f>
        <v>0</v>
      </c>
      <c r="J245" s="465"/>
      <c r="K245" s="435"/>
      <c r="L245" s="749">
        <f>SUM(L234:L244)</f>
        <v>0</v>
      </c>
      <c r="AA245" s="8"/>
      <c r="AB245" s="8"/>
      <c r="AD245" s="8"/>
      <c r="AE245" s="8"/>
      <c r="AG245" s="8"/>
      <c r="AH245" s="8"/>
    </row>
    <row r="246" spans="2:34" ht="18" customHeight="1">
      <c r="B246" s="200"/>
      <c r="C246" s="200"/>
      <c r="D246" s="200"/>
      <c r="E246" s="200"/>
      <c r="AA246" s="8"/>
      <c r="AB246" s="8"/>
      <c r="AD246" s="8"/>
      <c r="AE246" s="8"/>
      <c r="AG246" s="8"/>
      <c r="AH246" s="8"/>
    </row>
    <row r="247" spans="1:34" ht="12.75">
      <c r="A247" s="377"/>
      <c r="B247" s="378"/>
      <c r="C247" s="378"/>
      <c r="D247" s="378"/>
      <c r="E247" s="378"/>
      <c r="F247" s="377"/>
      <c r="G247" s="377"/>
      <c r="H247" s="377"/>
      <c r="I247" s="377"/>
      <c r="J247" s="377"/>
      <c r="K247" s="379"/>
      <c r="L247" s="377"/>
      <c r="M247" s="377"/>
      <c r="AA247" s="8"/>
      <c r="AB247" s="8"/>
      <c r="AD247" s="8"/>
      <c r="AE247" s="8"/>
      <c r="AG247" s="8"/>
      <c r="AH247" s="8"/>
    </row>
    <row r="248" spans="2:34" ht="12.75">
      <c r="B248" s="258"/>
      <c r="AA248" s="8"/>
      <c r="AB248" s="8"/>
      <c r="AD248" s="8"/>
      <c r="AE248" s="8"/>
      <c r="AG248" s="8"/>
      <c r="AH248" s="8"/>
    </row>
    <row r="249" spans="2:34" ht="12.75">
      <c r="B249" s="258"/>
      <c r="AA249" s="8"/>
      <c r="AB249" s="8"/>
      <c r="AD249" s="8"/>
      <c r="AE249" s="8"/>
      <c r="AG249" s="8"/>
      <c r="AH249" s="8"/>
    </row>
    <row r="250" ht="12.75"/>
    <row r="251" ht="12.75"/>
    <row r="252" ht="12.75"/>
    <row r="253" ht="12.75"/>
    <row r="254" spans="1:11" ht="12.75">
      <c r="A254" s="30">
        <v>1</v>
      </c>
      <c r="B254" s="310" t="s">
        <v>288</v>
      </c>
      <c r="H254" s="30" t="s">
        <v>271</v>
      </c>
      <c r="K254" s="36" t="s">
        <v>210</v>
      </c>
    </row>
    <row r="255" spans="1:11" ht="12.75">
      <c r="A255" s="30">
        <v>2</v>
      </c>
      <c r="B255" s="310" t="s">
        <v>289</v>
      </c>
      <c r="C255" s="122" t="s">
        <v>339</v>
      </c>
      <c r="F255" s="122">
        <v>1</v>
      </c>
      <c r="G255" s="122"/>
      <c r="H255" s="30" t="s">
        <v>272</v>
      </c>
      <c r="K255" s="36" t="s">
        <v>348</v>
      </c>
    </row>
    <row r="256" spans="1:11" ht="12.75">
      <c r="A256" s="30">
        <v>3</v>
      </c>
      <c r="B256" s="310" t="s">
        <v>290</v>
      </c>
      <c r="C256" s="122" t="s">
        <v>340</v>
      </c>
      <c r="F256" s="122">
        <v>2</v>
      </c>
      <c r="G256" s="122"/>
      <c r="H256" s="30" t="s">
        <v>273</v>
      </c>
      <c r="K256" s="36" t="s">
        <v>349</v>
      </c>
    </row>
    <row r="257" spans="1:8" ht="12.75">
      <c r="A257" s="30">
        <v>4</v>
      </c>
      <c r="B257" s="310" t="s">
        <v>291</v>
      </c>
      <c r="F257" s="122">
        <v>3</v>
      </c>
      <c r="G257" s="122"/>
      <c r="H257" s="30" t="s">
        <v>274</v>
      </c>
    </row>
    <row r="258" spans="1:8" ht="20.25">
      <c r="A258" s="30">
        <v>5</v>
      </c>
      <c r="B258" s="310" t="s">
        <v>292</v>
      </c>
      <c r="D258" s="475" t="s">
        <v>408</v>
      </c>
      <c r="F258" s="122">
        <v>4</v>
      </c>
      <c r="G258" s="122"/>
      <c r="H258" s="30" t="s">
        <v>275</v>
      </c>
    </row>
    <row r="259" spans="1:11" ht="20.25">
      <c r="A259" s="30">
        <v>6</v>
      </c>
      <c r="B259" s="310" t="s">
        <v>293</v>
      </c>
      <c r="D259" s="475" t="s">
        <v>409</v>
      </c>
      <c r="F259" s="122">
        <v>5</v>
      </c>
      <c r="G259" s="122"/>
      <c r="H259" s="30" t="s">
        <v>283</v>
      </c>
      <c r="K259" s="36" t="s">
        <v>373</v>
      </c>
    </row>
    <row r="260" spans="1:11" ht="20.25">
      <c r="A260" s="30">
        <v>7</v>
      </c>
      <c r="B260" s="310" t="s">
        <v>294</v>
      </c>
      <c r="D260" s="475" t="s">
        <v>410</v>
      </c>
      <c r="F260" s="122">
        <v>6</v>
      </c>
      <c r="G260" s="122"/>
      <c r="H260" s="30" t="s">
        <v>276</v>
      </c>
      <c r="K260" s="36" t="s">
        <v>375</v>
      </c>
    </row>
    <row r="261" spans="1:8" ht="12.75">
      <c r="A261" s="30">
        <v>8</v>
      </c>
      <c r="B261" s="310" t="s">
        <v>295</v>
      </c>
      <c r="F261" s="122">
        <v>7</v>
      </c>
      <c r="G261" s="122"/>
      <c r="H261" s="30" t="s">
        <v>277</v>
      </c>
    </row>
    <row r="262" spans="1:8" ht="12.75">
      <c r="A262" s="30">
        <v>9</v>
      </c>
      <c r="B262" s="310" t="s">
        <v>296</v>
      </c>
      <c r="F262" s="122">
        <v>8</v>
      </c>
      <c r="G262" s="122"/>
      <c r="H262" s="30" t="s">
        <v>278</v>
      </c>
    </row>
    <row r="263" spans="1:11" ht="14.25">
      <c r="A263" s="30">
        <v>10</v>
      </c>
      <c r="B263" s="310" t="s">
        <v>330</v>
      </c>
      <c r="F263" s="122">
        <v>9</v>
      </c>
      <c r="G263" s="122"/>
      <c r="H263" s="30" t="s">
        <v>280</v>
      </c>
      <c r="K263" s="29" t="s">
        <v>369</v>
      </c>
    </row>
    <row r="264" spans="1:11" ht="14.25">
      <c r="A264" s="30">
        <v>11</v>
      </c>
      <c r="B264" s="310" t="s">
        <v>297</v>
      </c>
      <c r="H264" s="30" t="s">
        <v>281</v>
      </c>
      <c r="K264" s="29" t="s">
        <v>366</v>
      </c>
    </row>
    <row r="265" spans="1:11" ht="14.25">
      <c r="A265" s="30">
        <v>12</v>
      </c>
      <c r="B265" s="310" t="s">
        <v>298</v>
      </c>
      <c r="D265" s="122" t="s">
        <v>411</v>
      </c>
      <c r="H265" s="30" t="s">
        <v>282</v>
      </c>
      <c r="K265" s="29" t="s">
        <v>367</v>
      </c>
    </row>
    <row r="266" spans="1:11" ht="14.25">
      <c r="A266" s="30">
        <v>13</v>
      </c>
      <c r="B266" s="310" t="s">
        <v>299</v>
      </c>
      <c r="D266" s="122" t="s">
        <v>412</v>
      </c>
      <c r="F266" s="30" t="s">
        <v>485</v>
      </c>
      <c r="H266" s="30" t="s">
        <v>279</v>
      </c>
      <c r="K266" s="29" t="s">
        <v>368</v>
      </c>
    </row>
    <row r="267" spans="1:11" ht="12.75">
      <c r="A267" s="30">
        <v>14</v>
      </c>
      <c r="B267" s="310" t="s">
        <v>300</v>
      </c>
      <c r="D267" s="122" t="s">
        <v>413</v>
      </c>
      <c r="F267" s="30" t="s">
        <v>487</v>
      </c>
      <c r="H267" s="30" t="s">
        <v>284</v>
      </c>
      <c r="K267" s="101" t="s">
        <v>454</v>
      </c>
    </row>
    <row r="268" spans="1:11" ht="12.75">
      <c r="A268" s="30">
        <v>15</v>
      </c>
      <c r="B268" s="310" t="s">
        <v>301</v>
      </c>
      <c r="D268" s="122" t="s">
        <v>414</v>
      </c>
      <c r="F268" s="30" t="s">
        <v>429</v>
      </c>
      <c r="K268" s="101" t="s">
        <v>456</v>
      </c>
    </row>
    <row r="269" spans="1:11" ht="12.75">
      <c r="A269" s="30">
        <v>16</v>
      </c>
      <c r="B269" s="310" t="s">
        <v>302</v>
      </c>
      <c r="D269" s="122" t="s">
        <v>415</v>
      </c>
      <c r="F269" s="30" t="s">
        <v>430</v>
      </c>
      <c r="K269" s="101" t="s">
        <v>455</v>
      </c>
    </row>
    <row r="270" spans="1:11" ht="12.75">
      <c r="A270" s="30">
        <v>17</v>
      </c>
      <c r="B270" s="310" t="s">
        <v>303</v>
      </c>
      <c r="D270" s="122" t="s">
        <v>464</v>
      </c>
      <c r="K270" s="101" t="s">
        <v>457</v>
      </c>
    </row>
    <row r="271" spans="1:11" ht="12.75">
      <c r="A271" s="30">
        <v>18</v>
      </c>
      <c r="B271" s="310" t="s">
        <v>304</v>
      </c>
      <c r="D271" s="122" t="s">
        <v>416</v>
      </c>
      <c r="K271" s="101" t="s">
        <v>458</v>
      </c>
    </row>
    <row r="272" spans="1:11" ht="12.75">
      <c r="A272" s="30">
        <v>19</v>
      </c>
      <c r="B272" s="310" t="s">
        <v>305</v>
      </c>
      <c r="K272" s="101" t="s">
        <v>459</v>
      </c>
    </row>
    <row r="273" spans="1:2" ht="12.75">
      <c r="A273" s="30">
        <v>20</v>
      </c>
      <c r="B273" s="310" t="s">
        <v>306</v>
      </c>
    </row>
    <row r="274" spans="1:2" ht="12.75">
      <c r="A274" s="30">
        <v>21</v>
      </c>
      <c r="B274" s="310" t="s">
        <v>331</v>
      </c>
    </row>
    <row r="275" spans="1:2" ht="12.75">
      <c r="A275" s="30">
        <v>22</v>
      </c>
      <c r="B275" s="310" t="s">
        <v>332</v>
      </c>
    </row>
    <row r="276" spans="1:2" ht="12.75">
      <c r="A276" s="30">
        <v>23</v>
      </c>
      <c r="B276" s="310" t="s">
        <v>333</v>
      </c>
    </row>
    <row r="277" spans="1:2" ht="12.75">
      <c r="A277" s="30">
        <v>24</v>
      </c>
      <c r="B277" s="310" t="s">
        <v>334</v>
      </c>
    </row>
    <row r="278" spans="1:2" ht="12.75">
      <c r="A278" s="30">
        <v>25</v>
      </c>
      <c r="B278" s="122" t="s">
        <v>307</v>
      </c>
    </row>
    <row r="279" spans="1:2" ht="12.75">
      <c r="A279" s="30">
        <v>26</v>
      </c>
      <c r="B279" s="122" t="s">
        <v>308</v>
      </c>
    </row>
    <row r="280" spans="1:2" ht="12.75">
      <c r="A280" s="30">
        <v>27</v>
      </c>
      <c r="B280" s="122" t="s">
        <v>309</v>
      </c>
    </row>
    <row r="281" spans="1:2" ht="12.75">
      <c r="A281" s="30">
        <v>28</v>
      </c>
      <c r="B281" s="122" t="s">
        <v>310</v>
      </c>
    </row>
    <row r="282" spans="1:2" ht="12.75">
      <c r="A282" s="30">
        <v>29</v>
      </c>
      <c r="B282" s="122" t="s">
        <v>311</v>
      </c>
    </row>
    <row r="283" spans="1:2" ht="12.75">
      <c r="A283" s="30">
        <v>30</v>
      </c>
      <c r="B283" s="122" t="s">
        <v>312</v>
      </c>
    </row>
    <row r="284" spans="1:2" ht="12.75">
      <c r="A284" s="30">
        <v>31</v>
      </c>
      <c r="B284" s="122" t="s">
        <v>313</v>
      </c>
    </row>
    <row r="285" spans="1:2" ht="12.75">
      <c r="A285" s="30">
        <v>32</v>
      </c>
      <c r="B285" s="122" t="s">
        <v>314</v>
      </c>
    </row>
    <row r="286" spans="1:2" ht="12.75">
      <c r="A286" s="30">
        <v>33</v>
      </c>
      <c r="B286" s="122" t="s">
        <v>315</v>
      </c>
    </row>
    <row r="287" spans="1:2" ht="12.75">
      <c r="A287" s="30">
        <v>34</v>
      </c>
      <c r="B287" s="122" t="s">
        <v>316</v>
      </c>
    </row>
    <row r="288" spans="1:2" ht="12.75">
      <c r="A288" s="30">
        <v>35</v>
      </c>
      <c r="B288" s="122" t="s">
        <v>317</v>
      </c>
    </row>
    <row r="289" spans="1:2" ht="12.75">
      <c r="A289" s="30">
        <v>36</v>
      </c>
      <c r="B289" s="122" t="s">
        <v>318</v>
      </c>
    </row>
    <row r="290" spans="1:2" ht="12.75">
      <c r="A290" s="30">
        <v>37</v>
      </c>
      <c r="B290" s="122" t="s">
        <v>335</v>
      </c>
    </row>
    <row r="291" spans="1:2" ht="12.75">
      <c r="A291" s="30">
        <v>38</v>
      </c>
      <c r="B291" s="122" t="s">
        <v>319</v>
      </c>
    </row>
    <row r="292" spans="1:2" ht="12.75">
      <c r="A292" s="30">
        <v>39</v>
      </c>
      <c r="B292" s="122" t="s">
        <v>320</v>
      </c>
    </row>
    <row r="293" spans="1:2" ht="12.75">
      <c r="A293" s="30">
        <v>40</v>
      </c>
      <c r="B293" s="122" t="s">
        <v>321</v>
      </c>
    </row>
    <row r="294" spans="1:2" ht="12.75">
      <c r="A294" s="30">
        <v>41</v>
      </c>
      <c r="B294" s="122" t="s">
        <v>322</v>
      </c>
    </row>
    <row r="295" spans="1:2" ht="12.75">
      <c r="A295" s="30">
        <v>42</v>
      </c>
      <c r="B295" s="122" t="s">
        <v>323</v>
      </c>
    </row>
    <row r="296" spans="1:2" ht="12.75">
      <c r="A296" s="30">
        <v>43</v>
      </c>
      <c r="B296" s="122" t="s">
        <v>324</v>
      </c>
    </row>
    <row r="297" spans="1:2" ht="12.75">
      <c r="A297" s="30">
        <v>44</v>
      </c>
      <c r="B297" s="122" t="s">
        <v>325</v>
      </c>
    </row>
    <row r="298" spans="1:2" ht="12.75">
      <c r="A298" s="30">
        <v>45</v>
      </c>
      <c r="B298" s="122" t="s">
        <v>326</v>
      </c>
    </row>
    <row r="299" spans="1:2" ht="12.75">
      <c r="A299" s="30">
        <v>46</v>
      </c>
      <c r="B299" s="122" t="s">
        <v>327</v>
      </c>
    </row>
    <row r="300" spans="1:2" ht="12.75">
      <c r="A300" s="30">
        <v>47</v>
      </c>
      <c r="B300" s="122" t="s">
        <v>328</v>
      </c>
    </row>
    <row r="301" spans="1:2" ht="12.75">
      <c r="A301" s="30">
        <v>48</v>
      </c>
      <c r="B301" s="122" t="s">
        <v>329</v>
      </c>
    </row>
    <row r="302" ht="12.75">
      <c r="B302" s="122"/>
    </row>
    <row r="303" ht="12.75">
      <c r="B303" s="122"/>
    </row>
    <row r="304" ht="12.75">
      <c r="B304" s="122"/>
    </row>
    <row r="305" ht="12.75">
      <c r="B305" s="122"/>
    </row>
    <row r="306" ht="15" customHeight="1">
      <c r="B306" s="122"/>
    </row>
  </sheetData>
  <sheetProtection password="E496" sheet="1"/>
  <mergeCells count="17">
    <mergeCell ref="E233:F233"/>
    <mergeCell ref="I220:J220"/>
    <mergeCell ref="I221:J221"/>
    <mergeCell ref="I222:J222"/>
    <mergeCell ref="K110:K111"/>
    <mergeCell ref="I218:J218"/>
    <mergeCell ref="I219:J219"/>
    <mergeCell ref="G208:H208"/>
    <mergeCell ref="G209:H209"/>
    <mergeCell ref="G210:H210"/>
    <mergeCell ref="G211:H211"/>
    <mergeCell ref="D88:I88"/>
    <mergeCell ref="H97:J97"/>
    <mergeCell ref="H90:J90"/>
    <mergeCell ref="H91:J91"/>
    <mergeCell ref="H92:J92"/>
    <mergeCell ref="H93:J93"/>
  </mergeCells>
  <dataValidations count="14">
    <dataValidation type="list" allowBlank="1" showInputMessage="1" showErrorMessage="1" promptTitle="Veuillez choisir la catégorie" prompt="en utilisant la liste déroulante&#10;&#10;&#10;" errorTitle="Attention" error="Votrre choix ne correspond pas à la liste proposée" sqref="M16">
      <formula1>$D$264:$D$271</formula1>
    </dataValidation>
    <dataValidation type="list" allowBlank="1" showInputMessage="1" showErrorMessage="1" promptTitle="Choisir le type de zone" prompt="Veuillez utiliser la liste déroulante pour effectuer votre choix" errorTitle="Attention !!!" error="Votre choix ne correspond pas aux types proposés dans la liste" sqref="L23">
      <formula1>$H$253:$H$267</formula1>
    </dataValidation>
    <dataValidation type="list" allowBlank="1" showInputMessage="1" showErrorMessage="1" promptTitle="Sélectionner la commune" prompt="Veuillez choisir parmi les options de la liste déroulante" errorTitle="Attention !!!" error="Votre choix ne correspond pas aux options de la liste" sqref="L24">
      <formula1>$B$253:$B$301</formula1>
    </dataValidation>
    <dataValidation type="list" allowBlank="1" showInputMessage="1" showErrorMessage="1" sqref="D33 F79">
      <formula1>$C$254:$C$256</formula1>
    </dataValidation>
    <dataValidation allowBlank="1" showInputMessage="1" showErrorMessage="1" promptTitle="Saisir le type de surfaces" prompt="commerciales, par exemple;&#10;arcades, bureaux, dépôts ou autres" sqref="C121:C124"/>
    <dataValidation allowBlank="1" showInputMessage="1" showErrorMessage="1" promptTitle="Saisir le type de garages" prompt="par exemple boxes, parking exterieur ou intérieur, etc." sqref="C129:C132"/>
    <dataValidation allowBlank="1" showInputMessage="1" showErrorMessage="1" promptTitle="Attention" prompt="Indiquer la catégorie ainsi que le N° de dossier, si vous ne connaissez pas le N° de dossier, indiquer uniquement la catégorie" sqref="M4"/>
    <dataValidation type="list" allowBlank="1" showInputMessage="1" showErrorMessage="1" promptTitle="Veuillez choisir le type de loi" prompt="en utilisant la liste déroulante&#10;" sqref="C16">
      <formula1>$F$265:$F$269</formula1>
    </dataValidation>
    <dataValidation type="list" allowBlank="1" showInputMessage="1" showErrorMessage="1" promptTitle="Choix du  type de plan financier" prompt="Choisir parmi les options de la liste déroulante" sqref="F7">
      <formula1>$D$257:$D$260</formula1>
    </dataValidation>
    <dataValidation allowBlank="1" showInputMessage="1" showErrorMessage="1" promptTitle="Attention" prompt="Les montants saisis doivent être divisibles par 12" sqref="L112:L116 L129:L132 L121:L124"/>
    <dataValidation type="list" allowBlank="1" showInputMessage="1" showErrorMessage="1" sqref="J83:J86">
      <formula1>$C$257:$C$261</formula1>
    </dataValidation>
    <dataValidation type="list" allowBlank="1" showInputMessage="1" showErrorMessage="1" sqref="B71">
      <formula1>$K$258:$K$260</formula1>
    </dataValidation>
    <dataValidation type="list" allowBlank="1" showInputMessage="1" showErrorMessage="1" sqref="I83:I86">
      <formula1>$K$262:$K$272</formula1>
    </dataValidation>
    <dataValidation type="list" allowBlank="1" showInputMessage="1" showErrorMessage="1" sqref="B112:B116">
      <formula1>$K$254:$K$257</formula1>
    </dataValidation>
  </dataValidations>
  <printOptions gridLines="1" headings="1" horizontalCentered="1"/>
  <pageMargins left="0.4330708661417323" right="0.1968503937007874" top="0.2362204724409449" bottom="0.11811023622047245" header="0.2362204724409449" footer="0.2755905511811024"/>
  <pageSetup horizontalDpi="300" verticalDpi="300" orientation="portrait" paperSize="9" scale="33" r:id="rId4"/>
  <rowBreaks count="1" manualBreakCount="1">
    <brk id="129" max="65535" man="1"/>
  </rowBreaks>
  <drawing r:id="rId3"/>
  <legacyDrawing r:id="rId2"/>
</worksheet>
</file>

<file path=xl/worksheets/sheet3.xml><?xml version="1.0" encoding="utf-8"?>
<worksheet xmlns="http://schemas.openxmlformats.org/spreadsheetml/2006/main" xmlns:r="http://schemas.openxmlformats.org/officeDocument/2006/relationships">
  <sheetPr codeName="Feuil3"/>
  <dimension ref="A1:U77"/>
  <sheetViews>
    <sheetView showGridLines="0" showZeros="0" zoomScalePageLayoutView="0" workbookViewId="0" topLeftCell="A1">
      <selection activeCell="K24" sqref="K24"/>
    </sheetView>
  </sheetViews>
  <sheetFormatPr defaultColWidth="11.421875" defaultRowHeight="12.75"/>
  <cols>
    <col min="1" max="1" width="2.00390625" style="505" customWidth="1"/>
    <col min="2" max="2" width="3.00390625" style="505" customWidth="1"/>
    <col min="3" max="3" width="4.140625" style="505" customWidth="1"/>
    <col min="4" max="4" width="1.1484375" style="505" customWidth="1"/>
    <col min="5" max="5" width="7.140625" style="505" customWidth="1"/>
    <col min="6" max="6" width="4.421875" style="505" customWidth="1"/>
    <col min="7" max="7" width="6.8515625" style="505" customWidth="1"/>
    <col min="8" max="8" width="8.8515625" style="505" customWidth="1"/>
    <col min="9" max="9" width="1.7109375" style="505" customWidth="1"/>
    <col min="10" max="10" width="5.421875" style="505" customWidth="1"/>
    <col min="11" max="11" width="9.140625" style="505" customWidth="1"/>
    <col min="12" max="13" width="2.00390625" style="505" customWidth="1"/>
    <col min="14" max="14" width="11.28125" style="505" customWidth="1"/>
    <col min="15" max="16" width="2.00390625" style="505" customWidth="1"/>
    <col min="17" max="17" width="12.00390625" style="505" customWidth="1"/>
    <col min="18" max="18" width="2.00390625" style="505" customWidth="1"/>
    <col min="19" max="19" width="3.00390625" style="505" customWidth="1"/>
    <col min="20" max="20" width="6.421875" style="505" customWidth="1"/>
    <col min="21" max="21" width="2.00390625" style="505" customWidth="1"/>
    <col min="22" max="16384" width="11.421875" style="505" customWidth="1"/>
  </cols>
  <sheetData>
    <row r="1" spans="1:21" ht="15" customHeight="1">
      <c r="A1" s="8">
        <f>""</f>
      </c>
      <c r="B1" s="31"/>
      <c r="C1" s="8"/>
      <c r="D1" s="8"/>
      <c r="E1" s="8"/>
      <c r="F1" s="8"/>
      <c r="G1" s="8"/>
      <c r="H1" s="8"/>
      <c r="I1" s="8"/>
      <c r="J1" s="8"/>
      <c r="K1" s="8"/>
      <c r="L1" s="32"/>
      <c r="M1" s="5"/>
      <c r="N1" s="8"/>
      <c r="O1" s="32"/>
      <c r="P1" s="5"/>
      <c r="Q1" s="33" t="s">
        <v>0</v>
      </c>
      <c r="R1" s="34" t="s">
        <v>3</v>
      </c>
      <c r="S1" s="124">
        <f>Saisie!M1</f>
        <v>0</v>
      </c>
      <c r="T1" s="504"/>
      <c r="U1" s="35"/>
    </row>
    <row r="2" spans="1:21" ht="2.25" customHeight="1">
      <c r="A2" s="8">
        <f>""</f>
      </c>
      <c r="B2" s="8"/>
      <c r="C2" s="8"/>
      <c r="D2" s="8"/>
      <c r="E2" s="8"/>
      <c r="F2" s="8"/>
      <c r="G2" s="8"/>
      <c r="H2" s="8"/>
      <c r="I2" s="8"/>
      <c r="J2" s="8"/>
      <c r="K2" s="8"/>
      <c r="L2" s="32"/>
      <c r="M2" s="5"/>
      <c r="N2" s="8"/>
      <c r="O2" s="32"/>
      <c r="P2" s="5"/>
      <c r="Q2" s="38"/>
      <c r="R2" s="39"/>
      <c r="S2" s="54"/>
      <c r="T2" s="40"/>
      <c r="U2" s="38"/>
    </row>
    <row r="3" spans="1:21" ht="12.75" customHeight="1">
      <c r="A3" s="8">
        <f>""</f>
      </c>
      <c r="B3" s="8"/>
      <c r="C3" s="8"/>
      <c r="D3" s="8"/>
      <c r="E3" s="8"/>
      <c r="F3" s="8"/>
      <c r="G3" s="8"/>
      <c r="H3" s="8"/>
      <c r="I3" s="8"/>
      <c r="J3" s="8"/>
      <c r="K3" s="8"/>
      <c r="L3" s="32"/>
      <c r="M3" s="5"/>
      <c r="N3" s="8"/>
      <c r="O3" s="32"/>
      <c r="P3" s="5"/>
      <c r="Q3" s="8" t="s">
        <v>1</v>
      </c>
      <c r="R3" s="41" t="s">
        <v>3</v>
      </c>
      <c r="S3" s="835">
        <f>Saisie!M3</f>
        <v>0</v>
      </c>
      <c r="T3" s="836"/>
      <c r="U3" s="837"/>
    </row>
    <row r="4" spans="1:21" ht="15" customHeight="1">
      <c r="A4" s="8">
        <f>""</f>
      </c>
      <c r="B4" s="8"/>
      <c r="C4" s="8"/>
      <c r="D4" s="8"/>
      <c r="E4" s="8"/>
      <c r="F4" s="8"/>
      <c r="G4" s="8"/>
      <c r="H4" s="8"/>
      <c r="I4" s="8"/>
      <c r="J4" s="8"/>
      <c r="K4" s="8"/>
      <c r="L4" s="32"/>
      <c r="M4" s="5"/>
      <c r="N4" s="8"/>
      <c r="O4" s="32"/>
      <c r="P4" s="5"/>
      <c r="Q4" s="8" t="s">
        <v>2</v>
      </c>
      <c r="R4" s="34" t="s">
        <v>3</v>
      </c>
      <c r="S4" s="506">
        <f>Saisie!M4</f>
        <v>0</v>
      </c>
      <c r="T4" s="504"/>
      <c r="U4" s="35"/>
    </row>
    <row r="5" spans="1:21" ht="42" customHeight="1">
      <c r="A5" s="8">
        <f>""</f>
      </c>
      <c r="B5" s="31"/>
      <c r="C5" s="31"/>
      <c r="D5" s="31"/>
      <c r="E5" s="31"/>
      <c r="F5" s="31"/>
      <c r="G5" s="31"/>
      <c r="H5" s="31"/>
      <c r="I5" s="31"/>
      <c r="J5" s="8"/>
      <c r="L5" s="42" t="s">
        <v>502</v>
      </c>
      <c r="M5" s="780">
        <f>Saisie!F7</f>
        <v>0</v>
      </c>
      <c r="N5" s="23"/>
      <c r="P5" s="17"/>
      <c r="Q5" s="713">
        <f>Saisie!I7</f>
        <v>0</v>
      </c>
      <c r="R5" s="232"/>
      <c r="S5" s="244"/>
      <c r="T5" s="245"/>
      <c r="U5" s="231"/>
    </row>
    <row r="6" spans="1:21" ht="14.25" customHeight="1" hidden="1">
      <c r="A6" s="8">
        <f>""</f>
      </c>
      <c r="B6" s="31"/>
      <c r="C6" s="31"/>
      <c r="D6" s="31"/>
      <c r="E6" s="31"/>
      <c r="F6" s="31"/>
      <c r="G6" s="31"/>
      <c r="H6" s="31"/>
      <c r="I6" s="31"/>
      <c r="J6" s="8"/>
      <c r="K6" s="42"/>
      <c r="L6" s="42"/>
      <c r="M6" s="34"/>
      <c r="N6" s="34"/>
      <c r="O6" s="48"/>
      <c r="P6" s="48"/>
      <c r="Q6" s="43"/>
      <c r="R6" s="44"/>
      <c r="S6" s="45"/>
      <c r="T6" s="31"/>
      <c r="U6" s="8"/>
    </row>
    <row r="7" spans="1:21" ht="12.75" hidden="1">
      <c r="A7" s="8">
        <f>""</f>
      </c>
      <c r="B7" s="31"/>
      <c r="C7" s="31"/>
      <c r="D7" s="31"/>
      <c r="E7" s="31"/>
      <c r="F7" s="31"/>
      <c r="G7" s="31"/>
      <c r="H7" s="31"/>
      <c r="I7" s="31"/>
      <c r="J7" s="8"/>
      <c r="K7" s="42"/>
      <c r="L7" s="42"/>
      <c r="M7" s="34"/>
      <c r="N7" s="34"/>
      <c r="O7" s="48"/>
      <c r="P7" s="48"/>
      <c r="Q7" s="43"/>
      <c r="R7" s="44"/>
      <c r="S7" s="45"/>
      <c r="T7" s="31"/>
      <c r="U7" s="8"/>
    </row>
    <row r="8" spans="1:21" ht="12.75" hidden="1">
      <c r="A8" s="8">
        <f>""</f>
      </c>
      <c r="B8" s="31"/>
      <c r="C8" s="31"/>
      <c r="D8" s="31"/>
      <c r="E8" s="31"/>
      <c r="F8" s="31"/>
      <c r="G8" s="31"/>
      <c r="H8" s="31"/>
      <c r="I8" s="31"/>
      <c r="J8" s="8"/>
      <c r="K8" s="42"/>
      <c r="L8" s="42"/>
      <c r="M8" s="34"/>
      <c r="N8" s="34"/>
      <c r="O8" s="48"/>
      <c r="P8" s="48"/>
      <c r="Q8" s="43"/>
      <c r="R8" s="44"/>
      <c r="S8" s="45"/>
      <c r="T8" s="31"/>
      <c r="U8" s="8"/>
    </row>
    <row r="9" spans="1:21" ht="12.75" hidden="1">
      <c r="A9" s="8">
        <f>""</f>
      </c>
      <c r="B9" s="31"/>
      <c r="C9" s="31"/>
      <c r="D9" s="31"/>
      <c r="E9" s="31"/>
      <c r="F9" s="31"/>
      <c r="G9" s="31"/>
      <c r="H9" s="31"/>
      <c r="I9" s="31"/>
      <c r="J9" s="8"/>
      <c r="K9" s="42"/>
      <c r="L9" s="42"/>
      <c r="M9" s="34"/>
      <c r="N9" s="34"/>
      <c r="O9" s="48"/>
      <c r="P9" s="48"/>
      <c r="Q9" s="43"/>
      <c r="R9" s="44"/>
      <c r="S9" s="45"/>
      <c r="T9" s="31"/>
      <c r="U9" s="8"/>
    </row>
    <row r="10" spans="1:21" ht="12.75" hidden="1">
      <c r="A10" s="8">
        <f>""</f>
      </c>
      <c r="B10" s="31"/>
      <c r="C10" s="31"/>
      <c r="D10" s="31"/>
      <c r="E10" s="31"/>
      <c r="F10" s="31"/>
      <c r="G10" s="31"/>
      <c r="H10" s="31"/>
      <c r="I10" s="31"/>
      <c r="J10" s="8"/>
      <c r="K10" s="42"/>
      <c r="L10" s="42"/>
      <c r="M10" s="34"/>
      <c r="N10" s="34"/>
      <c r="O10" s="48"/>
      <c r="P10" s="48"/>
      <c r="Q10" s="43"/>
      <c r="R10" s="44"/>
      <c r="S10" s="45"/>
      <c r="T10" s="31"/>
      <c r="U10" s="8"/>
    </row>
    <row r="11" spans="1:21" ht="15" customHeight="1">
      <c r="A11" s="8">
        <f>""</f>
      </c>
      <c r="B11" s="9"/>
      <c r="C11" s="9"/>
      <c r="D11" s="9"/>
      <c r="E11" s="9"/>
      <c r="F11" s="9"/>
      <c r="G11" s="9"/>
      <c r="H11" s="9"/>
      <c r="I11" s="9"/>
      <c r="J11" s="9"/>
      <c r="K11" s="9"/>
      <c r="L11" s="10"/>
      <c r="M11" s="9"/>
      <c r="N11" s="9"/>
      <c r="O11" s="9"/>
      <c r="P11" s="9"/>
      <c r="Q11" s="9"/>
      <c r="R11" s="9"/>
      <c r="S11" s="10"/>
      <c r="T11" s="11"/>
      <c r="U11" s="9"/>
    </row>
    <row r="12" spans="1:21" ht="15" customHeight="1">
      <c r="A12" s="47">
        <f>IF(Saisie!$C$16=1,IF(Saisie!$M$16="HM",0.1,Saisie!$M$16),)</f>
        <v>0</v>
      </c>
      <c r="B12" s="8" t="s">
        <v>403</v>
      </c>
      <c r="C12" s="33"/>
      <c r="D12" s="33"/>
      <c r="E12" s="508">
        <f>IF(Saisie!C16="LGL","LGL du 4 décembre 1977",IF(Saisie!C16="LGZD","LGZD du 29 juin 1957",IF(Saisie!C16="LUP","LUP du 24 mai 2007",IF(Saisie!C16="LUP-LGL","LUP du 24 mai 2007 et LGL du 4 décembre 1977",))))</f>
        <v>0</v>
      </c>
      <c r="F12" s="163"/>
      <c r="G12" s="509"/>
      <c r="H12" s="35"/>
      <c r="I12" s="510"/>
      <c r="J12" s="35"/>
      <c r="K12" s="35"/>
      <c r="L12" s="48"/>
      <c r="M12" s="5"/>
      <c r="N12" s="8"/>
      <c r="O12" s="49" t="s">
        <v>47</v>
      </c>
      <c r="P12" s="124">
        <f>Saisie!M16</f>
        <v>0</v>
      </c>
      <c r="Q12" s="511"/>
      <c r="R12" s="512"/>
      <c r="S12" s="65"/>
      <c r="T12" s="58"/>
      <c r="U12" s="35"/>
    </row>
    <row r="13" spans="1:21" ht="3" customHeight="1">
      <c r="A13" s="33"/>
      <c r="B13" s="38"/>
      <c r="C13" s="38"/>
      <c r="D13" s="38"/>
      <c r="E13" s="38"/>
      <c r="F13" s="38"/>
      <c r="G13" s="52"/>
      <c r="H13" s="38"/>
      <c r="I13" s="38"/>
      <c r="J13" s="53"/>
      <c r="K13" s="38"/>
      <c r="L13" s="39"/>
      <c r="M13" s="54"/>
      <c r="N13" s="38"/>
      <c r="O13" s="39"/>
      <c r="P13" s="54"/>
      <c r="Q13" s="38"/>
      <c r="R13" s="39"/>
      <c r="S13" s="39"/>
      <c r="T13" s="55"/>
      <c r="U13" s="38"/>
    </row>
    <row r="14" spans="1:21" ht="3" customHeight="1">
      <c r="A14" s="8"/>
      <c r="B14" s="8"/>
      <c r="C14" s="8"/>
      <c r="D14" s="8"/>
      <c r="E14" s="8"/>
      <c r="F14" s="8"/>
      <c r="G14" s="8"/>
      <c r="H14" s="8"/>
      <c r="I14" s="8"/>
      <c r="J14" s="31"/>
      <c r="K14" s="8"/>
      <c r="L14" s="32"/>
      <c r="M14" s="5"/>
      <c r="N14" s="8"/>
      <c r="O14" s="32"/>
      <c r="P14" s="5"/>
      <c r="Q14" s="8"/>
      <c r="R14" s="32"/>
      <c r="S14" s="32"/>
      <c r="T14" s="56"/>
      <c r="U14" s="8"/>
    </row>
    <row r="15" spans="1:21" ht="15" customHeight="1">
      <c r="A15" s="8"/>
      <c r="B15" s="8" t="s">
        <v>4</v>
      </c>
      <c r="C15" s="8"/>
      <c r="D15" s="8"/>
      <c r="E15" s="8"/>
      <c r="F15" s="42"/>
      <c r="G15" s="42" t="s">
        <v>3</v>
      </c>
      <c r="H15" s="35">
        <f>Saisie!D19</f>
        <v>0</v>
      </c>
      <c r="I15" s="35"/>
      <c r="J15" s="35"/>
      <c r="K15" s="35"/>
      <c r="L15" s="65"/>
      <c r="M15" s="124"/>
      <c r="N15" s="35"/>
      <c r="O15" s="65"/>
      <c r="P15" s="124"/>
      <c r="Q15" s="35"/>
      <c r="R15" s="65"/>
      <c r="S15" s="65"/>
      <c r="T15" s="58"/>
      <c r="U15" s="35"/>
    </row>
    <row r="16" spans="1:21" ht="15" customHeight="1">
      <c r="A16" s="8"/>
      <c r="B16" s="8" t="s">
        <v>48</v>
      </c>
      <c r="C16" s="8"/>
      <c r="D16" s="8"/>
      <c r="E16" s="8"/>
      <c r="F16" s="42"/>
      <c r="G16" s="42" t="s">
        <v>3</v>
      </c>
      <c r="H16" s="35">
        <f>Saisie!D20</f>
        <v>0</v>
      </c>
      <c r="I16" s="124"/>
      <c r="J16" s="35"/>
      <c r="K16" s="35"/>
      <c r="L16" s="65"/>
      <c r="M16" s="124"/>
      <c r="N16" s="35"/>
      <c r="O16" s="65"/>
      <c r="P16" s="124"/>
      <c r="Q16" s="35"/>
      <c r="R16" s="65"/>
      <c r="S16" s="65"/>
      <c r="T16" s="58"/>
      <c r="U16" s="35"/>
    </row>
    <row r="17" spans="1:21" ht="15" customHeight="1">
      <c r="A17" s="8"/>
      <c r="B17" s="8" t="s">
        <v>7</v>
      </c>
      <c r="C17" s="8"/>
      <c r="D17" s="8"/>
      <c r="E17" s="8"/>
      <c r="F17" s="42"/>
      <c r="G17" s="42" t="s">
        <v>3</v>
      </c>
      <c r="H17" s="35">
        <f>Saisie!D21</f>
        <v>0</v>
      </c>
      <c r="I17" s="35"/>
      <c r="J17" s="35"/>
      <c r="K17" s="35"/>
      <c r="L17" s="65"/>
      <c r="M17" s="124"/>
      <c r="N17" s="35"/>
      <c r="O17" s="65"/>
      <c r="P17" s="124"/>
      <c r="Q17" s="35"/>
      <c r="R17" s="65"/>
      <c r="S17" s="65"/>
      <c r="T17" s="58"/>
      <c r="U17" s="35"/>
    </row>
    <row r="18" spans="1:21" ht="15" customHeight="1">
      <c r="A18" s="8"/>
      <c r="B18" s="8" t="s">
        <v>49</v>
      </c>
      <c r="C18" s="8"/>
      <c r="D18" s="8"/>
      <c r="E18" s="8"/>
      <c r="F18" s="42"/>
      <c r="G18" s="42" t="s">
        <v>3</v>
      </c>
      <c r="H18" s="35">
        <f>Saisie!D22</f>
        <v>0</v>
      </c>
      <c r="I18" s="124"/>
      <c r="J18" s="124"/>
      <c r="K18" s="35"/>
      <c r="L18" s="65"/>
      <c r="M18" s="124"/>
      <c r="N18" s="35"/>
      <c r="O18" s="65"/>
      <c r="P18" s="124"/>
      <c r="Q18" s="35"/>
      <c r="R18" s="65"/>
      <c r="S18" s="65"/>
      <c r="T18" s="58"/>
      <c r="U18" s="35"/>
    </row>
    <row r="19" spans="1:21" ht="15" customHeight="1">
      <c r="A19" s="8"/>
      <c r="B19" s="8" t="s">
        <v>50</v>
      </c>
      <c r="C19" s="8"/>
      <c r="D19" s="8"/>
      <c r="E19" s="8"/>
      <c r="F19" s="42"/>
      <c r="G19" s="42" t="s">
        <v>3</v>
      </c>
      <c r="H19" s="35">
        <f>Saisie!D23</f>
        <v>0</v>
      </c>
      <c r="I19" s="124"/>
      <c r="J19" s="124"/>
      <c r="K19" s="35"/>
      <c r="L19" s="65"/>
      <c r="M19" s="124"/>
      <c r="N19" s="35"/>
      <c r="O19" s="65"/>
      <c r="P19" s="34"/>
      <c r="Q19" s="33" t="s">
        <v>51</v>
      </c>
      <c r="R19" s="513">
        <f>Saisie!L23</f>
        <v>0</v>
      </c>
      <c r="S19" s="514"/>
      <c r="T19" s="58"/>
      <c r="U19" s="35"/>
    </row>
    <row r="20" spans="1:21" ht="15" customHeight="1">
      <c r="A20" s="8"/>
      <c r="B20" s="8" t="s">
        <v>52</v>
      </c>
      <c r="C20" s="8"/>
      <c r="D20" s="8"/>
      <c r="E20" s="8"/>
      <c r="F20" s="49"/>
      <c r="G20" s="42" t="s">
        <v>3</v>
      </c>
      <c r="H20" s="35">
        <f>Saisie!D24</f>
        <v>0</v>
      </c>
      <c r="I20" s="35"/>
      <c r="J20" s="35"/>
      <c r="K20" s="33" t="s">
        <v>53</v>
      </c>
      <c r="L20" s="48"/>
      <c r="M20" s="34"/>
      <c r="N20" s="513">
        <f>Saisie!H24</f>
        <v>0</v>
      </c>
      <c r="O20" s="65"/>
      <c r="P20" s="5"/>
      <c r="Q20" s="5" t="s">
        <v>54</v>
      </c>
      <c r="R20" s="513">
        <f>Saisie!L24</f>
        <v>0</v>
      </c>
      <c r="S20" s="124"/>
      <c r="T20" s="504"/>
      <c r="U20" s="35"/>
    </row>
    <row r="21" spans="1:21" ht="3.75" customHeight="1">
      <c r="A21" s="51"/>
      <c r="B21" s="53"/>
      <c r="C21" s="53"/>
      <c r="D21" s="53"/>
      <c r="E21" s="53"/>
      <c r="F21" s="53"/>
      <c r="G21" s="38"/>
      <c r="H21" s="38"/>
      <c r="I21" s="38"/>
      <c r="J21" s="53"/>
      <c r="K21" s="38"/>
      <c r="L21" s="39"/>
      <c r="M21" s="54"/>
      <c r="N21" s="38"/>
      <c r="O21" s="39"/>
      <c r="P21" s="67"/>
      <c r="Q21" s="38"/>
      <c r="R21" s="39"/>
      <c r="S21" s="39"/>
      <c r="T21" s="55"/>
      <c r="U21" s="38"/>
    </row>
    <row r="22" spans="1:21" ht="12" customHeight="1">
      <c r="A22" s="8"/>
      <c r="B22" s="8"/>
      <c r="C22" s="8"/>
      <c r="D22" s="8"/>
      <c r="E22" s="8"/>
      <c r="F22" s="8"/>
      <c r="G22" s="8"/>
      <c r="H22" s="8"/>
      <c r="I22" s="8"/>
      <c r="J22" s="8"/>
      <c r="K22" s="8"/>
      <c r="L22" s="32"/>
      <c r="M22" s="5"/>
      <c r="N22" s="8"/>
      <c r="O22" s="32"/>
      <c r="P22" s="5"/>
      <c r="Q22" s="8"/>
      <c r="R22" s="32"/>
      <c r="S22" s="32"/>
      <c r="T22" s="56"/>
      <c r="U22" s="8"/>
    </row>
    <row r="23" spans="1:21" ht="15" customHeight="1">
      <c r="A23" s="68" t="s">
        <v>55</v>
      </c>
      <c r="B23" s="31" t="s">
        <v>56</v>
      </c>
      <c r="C23" s="31"/>
      <c r="D23" s="31"/>
      <c r="E23" s="31"/>
      <c r="F23" s="31"/>
      <c r="G23" s="515">
        <f>IF(Saisie!C32="commentaire éventuel",,Saisie!C32)</f>
        <v>0</v>
      </c>
      <c r="H23" s="515"/>
      <c r="I23" s="515"/>
      <c r="J23" s="515"/>
      <c r="K23" s="515"/>
      <c r="L23" s="515"/>
      <c r="M23" s="515"/>
      <c r="N23" s="515"/>
      <c r="O23" s="515"/>
      <c r="P23" s="515"/>
      <c r="Q23" s="515"/>
      <c r="R23" s="515"/>
      <c r="S23" s="10"/>
      <c r="T23" s="11"/>
      <c r="U23" s="9"/>
    </row>
    <row r="24" spans="1:21" ht="15" customHeight="1">
      <c r="A24" s="43"/>
      <c r="B24" s="68" t="s">
        <v>57</v>
      </c>
      <c r="C24" s="31" t="s">
        <v>58</v>
      </c>
      <c r="D24" s="31"/>
      <c r="E24" s="31"/>
      <c r="F24" s="515" t="str">
        <f>IF(Saisie!D33="Non",,"(en droit de superficie)")</f>
        <v>(en droit de superficie)</v>
      </c>
      <c r="G24" s="515"/>
      <c r="H24" s="515"/>
      <c r="I24" s="515"/>
      <c r="J24" s="515"/>
      <c r="K24" s="515"/>
      <c r="L24" s="515"/>
      <c r="M24" s="515"/>
      <c r="N24" s="516"/>
      <c r="O24" s="516"/>
      <c r="P24" s="515"/>
      <c r="Q24" s="515"/>
      <c r="R24" s="10"/>
      <c r="S24" s="10"/>
      <c r="T24" s="11"/>
      <c r="U24" s="9"/>
    </row>
    <row r="25" spans="1:21" ht="15" customHeight="1">
      <c r="A25" s="8"/>
      <c r="B25" s="49"/>
      <c r="C25" s="70" t="s">
        <v>59</v>
      </c>
      <c r="D25" s="5" t="s">
        <v>60</v>
      </c>
      <c r="E25" s="5"/>
      <c r="F25" s="12"/>
      <c r="G25" s="9"/>
      <c r="H25" s="517">
        <f>Saisie!D34</f>
        <v>0</v>
      </c>
      <c r="I25" s="95"/>
      <c r="J25" s="8" t="s">
        <v>61</v>
      </c>
      <c r="K25" s="518">
        <f>IF(Saisie!D33="Oui",,IF(H25&gt;0,N25/H25,))</f>
        <v>0</v>
      </c>
      <c r="L25" s="71" t="s">
        <v>21</v>
      </c>
      <c r="M25" s="5" t="s">
        <v>62</v>
      </c>
      <c r="N25" s="519">
        <f>IF(Saisie!D33="Oui","p.m",IF(Saisie!F34,Saisie!F34*Saisie!D34,Saisie!H34))</f>
        <v>0</v>
      </c>
      <c r="O25" s="71" t="s">
        <v>21</v>
      </c>
      <c r="P25" s="12" t="s">
        <v>5</v>
      </c>
      <c r="Q25" s="12">
        <f>IF(Saisie!H33="commentaire éventuel",,Saisie!H33)</f>
        <v>0</v>
      </c>
      <c r="R25" s="12"/>
      <c r="S25" s="12"/>
      <c r="U25" s="9"/>
    </row>
    <row r="26" spans="1:21" ht="15" customHeight="1">
      <c r="A26" s="8"/>
      <c r="B26" s="8"/>
      <c r="C26" s="70" t="s">
        <v>63</v>
      </c>
      <c r="D26" s="70" t="s">
        <v>64</v>
      </c>
      <c r="E26" s="5"/>
      <c r="F26" s="5"/>
      <c r="G26" s="8"/>
      <c r="H26" s="8"/>
      <c r="I26" s="8"/>
      <c r="J26" s="8"/>
      <c r="K26" s="74"/>
      <c r="L26" s="75"/>
      <c r="M26" s="5" t="s">
        <v>62</v>
      </c>
      <c r="N26" s="518">
        <f>Saisie!H35</f>
        <v>0</v>
      </c>
      <c r="O26" s="71" t="s">
        <v>21</v>
      </c>
      <c r="P26" s="12" t="s">
        <v>5</v>
      </c>
      <c r="Q26" s="12"/>
      <c r="R26" s="12"/>
      <c r="S26" s="12"/>
      <c r="T26" s="246"/>
      <c r="U26" s="9"/>
    </row>
    <row r="27" spans="1:21" ht="15" customHeight="1">
      <c r="A27" s="8"/>
      <c r="B27" s="8"/>
      <c r="C27" s="73" t="s">
        <v>65</v>
      </c>
      <c r="D27" s="360">
        <f>IF(Saisie!B36&lt;&gt;"",Saisie!B36,"")</f>
      </c>
      <c r="E27" s="359"/>
      <c r="F27" s="520"/>
      <c r="G27" s="362"/>
      <c r="H27" s="362"/>
      <c r="I27" s="362"/>
      <c r="J27" s="362"/>
      <c r="K27" s="521"/>
      <c r="L27" s="14"/>
      <c r="M27" s="5" t="s">
        <v>62</v>
      </c>
      <c r="N27" s="518">
        <f>Saisie!H36</f>
        <v>0</v>
      </c>
      <c r="O27" s="71" t="s">
        <v>21</v>
      </c>
      <c r="P27" s="5" t="s">
        <v>62</v>
      </c>
      <c r="Q27" s="518">
        <f>IF(Saisie!D33="Oui",N26+N27,N25+N26+N27)</f>
        <v>0</v>
      </c>
      <c r="R27" s="71" t="s">
        <v>21</v>
      </c>
      <c r="S27" s="32" t="s">
        <v>62</v>
      </c>
      <c r="T27" s="522">
        <f>IF(Q27="p.m.    ",,IF(Q27=0,,ROUND(Q27/Q$64*100,1)))</f>
        <v>0</v>
      </c>
      <c r="U27" s="8" t="s">
        <v>26</v>
      </c>
    </row>
    <row r="28" spans="1:21" ht="2.25" customHeight="1">
      <c r="A28" s="8"/>
      <c r="B28" s="8"/>
      <c r="C28" s="8"/>
      <c r="D28" s="8"/>
      <c r="E28" s="8"/>
      <c r="F28" s="8"/>
      <c r="G28" s="8"/>
      <c r="H28" s="8"/>
      <c r="I28" s="8"/>
      <c r="J28" s="8"/>
      <c r="K28" s="74"/>
      <c r="L28" s="75"/>
      <c r="M28" s="5"/>
      <c r="N28" s="76"/>
      <c r="O28" s="77"/>
      <c r="P28" s="5"/>
      <c r="Q28" s="78"/>
      <c r="R28" s="79"/>
      <c r="S28" s="32"/>
      <c r="T28" s="104"/>
      <c r="U28" s="8"/>
    </row>
    <row r="29" spans="1:21" ht="12.75" customHeight="1">
      <c r="A29" s="8"/>
      <c r="B29" s="8"/>
      <c r="C29" s="70" t="s">
        <v>66</v>
      </c>
      <c r="D29" s="70" t="s">
        <v>19</v>
      </c>
      <c r="E29" s="5"/>
      <c r="F29" s="5"/>
      <c r="G29" s="9"/>
      <c r="H29" s="523"/>
      <c r="I29" s="9"/>
      <c r="J29" s="9"/>
      <c r="K29" s="523"/>
      <c r="L29" s="14"/>
      <c r="M29" s="12"/>
      <c r="N29" s="524"/>
      <c r="O29" s="525"/>
      <c r="P29" s="34" t="s">
        <v>62</v>
      </c>
      <c r="Q29" s="518">
        <f>Saisie!H39</f>
        <v>0</v>
      </c>
      <c r="R29" s="71" t="s">
        <v>21</v>
      </c>
      <c r="S29" s="32" t="s">
        <v>62</v>
      </c>
      <c r="T29" s="522">
        <f>IF(Q29=0,,ROUND(Q29/Q$64*100,1))</f>
        <v>0</v>
      </c>
      <c r="U29" s="8" t="s">
        <v>26</v>
      </c>
    </row>
    <row r="30" spans="1:21" ht="2.25" customHeight="1">
      <c r="A30" s="8"/>
      <c r="B30" s="8"/>
      <c r="C30" s="8"/>
      <c r="D30" s="8"/>
      <c r="E30" s="8"/>
      <c r="F30" s="8"/>
      <c r="G30" s="8"/>
      <c r="H30" s="8"/>
      <c r="I30" s="8"/>
      <c r="J30" s="8"/>
      <c r="K30" s="74"/>
      <c r="L30" s="75"/>
      <c r="M30" s="5"/>
      <c r="N30" s="80"/>
      <c r="O30" s="71"/>
      <c r="P30" s="34"/>
      <c r="Q30" s="78"/>
      <c r="R30" s="79"/>
      <c r="S30" s="32"/>
      <c r="T30" s="104"/>
      <c r="U30" s="8"/>
    </row>
    <row r="31" spans="1:21" ht="12.75" customHeight="1">
      <c r="A31" s="8"/>
      <c r="B31" s="8"/>
      <c r="C31" s="34" t="s">
        <v>67</v>
      </c>
      <c r="D31" s="124">
        <f>IF(Saisie!B41="poste 115",,IF(Saisie!B41&gt;0,Saisie!B41,))</f>
        <v>0</v>
      </c>
      <c r="E31" s="520"/>
      <c r="F31" s="520"/>
      <c r="G31" s="362"/>
      <c r="H31" s="362"/>
      <c r="I31" s="362"/>
      <c r="J31" s="362"/>
      <c r="K31" s="521"/>
      <c r="L31" s="26"/>
      <c r="M31" s="12" t="s">
        <v>31</v>
      </c>
      <c r="N31" s="526"/>
      <c r="O31" s="525"/>
      <c r="P31" s="34" t="s">
        <v>62</v>
      </c>
      <c r="Q31" s="518">
        <f>Saisie!H41</f>
        <v>0</v>
      </c>
      <c r="R31" s="71" t="s">
        <v>21</v>
      </c>
      <c r="S31" s="32" t="s">
        <v>62</v>
      </c>
      <c r="T31" s="522">
        <f>IF(Q31=0,,ROUND(Q31/Q$64*100,1))</f>
        <v>0</v>
      </c>
      <c r="U31" s="8" t="s">
        <v>26</v>
      </c>
    </row>
    <row r="32" spans="1:21" ht="30" customHeight="1">
      <c r="A32" s="31"/>
      <c r="B32" s="68" t="s">
        <v>68</v>
      </c>
      <c r="C32" s="31" t="s">
        <v>69</v>
      </c>
      <c r="D32" s="31"/>
      <c r="E32" s="31"/>
      <c r="F32" s="31"/>
      <c r="G32" s="232">
        <f>IF(Saisie!C42="commentaire éventuel",,Saisie!C42)</f>
        <v>0</v>
      </c>
      <c r="H32" s="232"/>
      <c r="I32" s="232"/>
      <c r="J32" s="232"/>
      <c r="K32" s="527"/>
      <c r="L32" s="527"/>
      <c r="M32" s="232"/>
      <c r="N32" s="528"/>
      <c r="O32" s="528"/>
      <c r="P32" s="232"/>
      <c r="Q32" s="528"/>
      <c r="R32" s="528"/>
      <c r="S32" s="232"/>
      <c r="T32" s="246"/>
      <c r="U32" s="12"/>
    </row>
    <row r="33" spans="1:21" ht="15" customHeight="1">
      <c r="A33" s="8"/>
      <c r="B33" s="5"/>
      <c r="C33" s="70" t="s">
        <v>70</v>
      </c>
      <c r="D33" s="5" t="s">
        <v>71</v>
      </c>
      <c r="E33" s="5"/>
      <c r="F33" s="5"/>
      <c r="G33" s="8"/>
      <c r="H33" s="517">
        <f>Saisie!D43</f>
        <v>0</v>
      </c>
      <c r="I33" s="95"/>
      <c r="J33" s="8" t="s">
        <v>72</v>
      </c>
      <c r="K33" s="518">
        <f>IF(H33&gt;0,N33/H33,)</f>
        <v>0</v>
      </c>
      <c r="L33" s="71" t="s">
        <v>21</v>
      </c>
      <c r="M33" s="5" t="s">
        <v>62</v>
      </c>
      <c r="N33" s="518">
        <f>IF(Saisie!F43&gt;0,Saisie!F43*Saisie!D43,Saisie!I43)</f>
        <v>0</v>
      </c>
      <c r="O33" s="71" t="s">
        <v>21</v>
      </c>
      <c r="P33" s="529" t="s">
        <v>5</v>
      </c>
      <c r="Q33" s="530"/>
      <c r="R33" s="530"/>
      <c r="S33" s="529"/>
      <c r="T33" s="246"/>
      <c r="U33" s="12"/>
    </row>
    <row r="34" spans="1:21" ht="15" customHeight="1">
      <c r="A34" s="8"/>
      <c r="B34" s="5"/>
      <c r="C34" s="73" t="s">
        <v>73</v>
      </c>
      <c r="D34" s="531">
        <f>Saisie!B44</f>
        <v>0</v>
      </c>
      <c r="E34" s="531"/>
      <c r="F34" s="531"/>
      <c r="G34" s="33"/>
      <c r="H34" s="517">
        <f>Saisie!D44</f>
        <v>0</v>
      </c>
      <c r="I34" s="95"/>
      <c r="J34" s="8" t="s">
        <v>72</v>
      </c>
      <c r="K34" s="518">
        <f>IF(H34&gt;0,N34/H34,)</f>
        <v>0</v>
      </c>
      <c r="L34" s="71" t="s">
        <v>21</v>
      </c>
      <c r="M34" s="5" t="s">
        <v>62</v>
      </c>
      <c r="N34" s="518">
        <f>IF(Saisie!F44&gt;0,Saisie!F44*Saisie!D44,Saisie!I44)</f>
        <v>0</v>
      </c>
      <c r="O34" s="71" t="s">
        <v>21</v>
      </c>
      <c r="P34" s="529"/>
      <c r="Q34" s="530"/>
      <c r="R34" s="530"/>
      <c r="S34" s="529"/>
      <c r="T34" s="246"/>
      <c r="U34" s="12"/>
    </row>
    <row r="35" spans="1:21" ht="15" customHeight="1">
      <c r="A35" s="8"/>
      <c r="B35" s="5"/>
      <c r="C35" s="70" t="s">
        <v>74</v>
      </c>
      <c r="D35" s="5" t="s">
        <v>75</v>
      </c>
      <c r="E35" s="5"/>
      <c r="F35" s="5"/>
      <c r="G35" s="8"/>
      <c r="H35" s="517">
        <f>Saisie!D45</f>
        <v>0</v>
      </c>
      <c r="I35" s="95"/>
      <c r="J35" s="8" t="s">
        <v>72</v>
      </c>
      <c r="K35" s="518">
        <f>IF(H35&gt;0,N35/H35,)</f>
        <v>0</v>
      </c>
      <c r="L35" s="71" t="s">
        <v>21</v>
      </c>
      <c r="M35" s="5" t="s">
        <v>62</v>
      </c>
      <c r="N35" s="518">
        <f>IF(Saisie!F45&gt;0,Saisie!F45*Saisie!D45,Saisie!I45)</f>
        <v>0</v>
      </c>
      <c r="O35" s="71" t="s">
        <v>21</v>
      </c>
      <c r="P35" s="529" t="s">
        <v>5</v>
      </c>
      <c r="Q35" s="530"/>
      <c r="R35" s="530"/>
      <c r="S35" s="529"/>
      <c r="T35" s="246"/>
      <c r="U35" s="12"/>
    </row>
    <row r="36" spans="1:21" ht="15" customHeight="1">
      <c r="A36" s="8"/>
      <c r="B36" s="5"/>
      <c r="C36" s="70" t="s">
        <v>76</v>
      </c>
      <c r="D36" s="5" t="s">
        <v>35</v>
      </c>
      <c r="E36" s="5"/>
      <c r="F36" s="5"/>
      <c r="G36" s="8"/>
      <c r="H36" s="517">
        <f>Saisie!D46</f>
        <v>0</v>
      </c>
      <c r="I36" s="95"/>
      <c r="J36" s="8" t="s">
        <v>72</v>
      </c>
      <c r="K36" s="518">
        <f>IF(H36&gt;0,N36/H36,)</f>
        <v>0</v>
      </c>
      <c r="L36" s="71" t="s">
        <v>21</v>
      </c>
      <c r="M36" s="5" t="s">
        <v>62</v>
      </c>
      <c r="N36" s="518">
        <f>IF(Saisie!F46&gt;0,Saisie!F46*Saisie!D46,Saisie!I46)</f>
        <v>0</v>
      </c>
      <c r="O36" s="71" t="s">
        <v>21</v>
      </c>
      <c r="P36" s="529" t="s">
        <v>31</v>
      </c>
      <c r="Q36" s="530"/>
      <c r="R36" s="530"/>
      <c r="S36" s="529"/>
      <c r="T36" s="246"/>
      <c r="U36" s="12"/>
    </row>
    <row r="37" spans="1:21" ht="2.25" customHeight="1">
      <c r="A37" s="8"/>
      <c r="B37" s="8"/>
      <c r="C37" s="8"/>
      <c r="D37" s="8"/>
      <c r="E37" s="8"/>
      <c r="F37" s="8"/>
      <c r="G37" s="8"/>
      <c r="H37" s="532"/>
      <c r="I37" s="81"/>
      <c r="J37" s="8"/>
      <c r="K37" s="82"/>
      <c r="L37" s="71"/>
      <c r="M37" s="5"/>
      <c r="N37" s="86"/>
      <c r="O37" s="71"/>
      <c r="P37" s="515"/>
      <c r="Q37" s="533"/>
      <c r="R37" s="534"/>
      <c r="S37" s="535"/>
      <c r="T37" s="56"/>
      <c r="U37" s="8"/>
    </row>
    <row r="38" spans="1:21" ht="12.75" customHeight="1">
      <c r="A38" s="8"/>
      <c r="B38" s="8"/>
      <c r="C38" s="8"/>
      <c r="D38" s="8" t="s">
        <v>77</v>
      </c>
      <c r="E38" s="8"/>
      <c r="F38" s="8"/>
      <c r="G38" s="8"/>
      <c r="H38" s="518">
        <f>SUM(H33:H36)</f>
        <v>0</v>
      </c>
      <c r="I38" s="86"/>
      <c r="J38" s="8" t="s">
        <v>78</v>
      </c>
      <c r="K38" s="530"/>
      <c r="L38" s="530"/>
      <c r="M38" s="529"/>
      <c r="N38" s="536"/>
      <c r="O38" s="530"/>
      <c r="P38" s="529"/>
      <c r="Q38" s="537"/>
      <c r="R38" s="537"/>
      <c r="S38" s="529"/>
      <c r="T38" s="246"/>
      <c r="U38" s="12"/>
    </row>
    <row r="39" spans="1:21" ht="2.25" customHeight="1">
      <c r="A39" s="8"/>
      <c r="B39" s="8"/>
      <c r="C39" s="8"/>
      <c r="D39" s="8"/>
      <c r="E39" s="8"/>
      <c r="F39" s="8"/>
      <c r="G39" s="8"/>
      <c r="H39" s="85"/>
      <c r="I39" s="86"/>
      <c r="J39" s="8"/>
      <c r="K39" s="83"/>
      <c r="L39" s="84"/>
      <c r="M39" s="5"/>
      <c r="N39" s="86"/>
      <c r="O39" s="84"/>
      <c r="P39" s="515"/>
      <c r="Q39" s="538"/>
      <c r="R39" s="539"/>
      <c r="S39" s="535"/>
      <c r="T39" s="56"/>
      <c r="U39" s="8"/>
    </row>
    <row r="40" spans="1:21" ht="12.75" customHeight="1">
      <c r="A40" s="8"/>
      <c r="B40" s="5"/>
      <c r="C40" s="73" t="s">
        <v>79</v>
      </c>
      <c r="D40" s="124">
        <f>IF(Saisie!B50="poste 125",,IF(Saisie!B50&gt;0,Saisie!B50,))</f>
        <v>0</v>
      </c>
      <c r="E40" s="520"/>
      <c r="F40" s="520"/>
      <c r="G40" s="362"/>
      <c r="H40" s="540"/>
      <c r="I40" s="362"/>
      <c r="J40" s="362"/>
      <c r="K40" s="362"/>
      <c r="L40" s="17"/>
      <c r="M40" s="5" t="s">
        <v>62</v>
      </c>
      <c r="N40" s="518">
        <f>IF(Saisie!I50=0,,Saisie!I50)</f>
        <v>0</v>
      </c>
      <c r="O40" s="71" t="s">
        <v>21</v>
      </c>
      <c r="P40" s="529" t="s">
        <v>5</v>
      </c>
      <c r="Q40" s="530"/>
      <c r="R40" s="530"/>
      <c r="S40" s="529"/>
      <c r="T40" s="246"/>
      <c r="U40" s="12"/>
    </row>
    <row r="41" spans="1:21" ht="15" customHeight="1">
      <c r="A41" s="8"/>
      <c r="B41" s="5"/>
      <c r="C41" s="34" t="s">
        <v>80</v>
      </c>
      <c r="D41" s="124">
        <f>IF(Saisie!B51="poste 126",,IF(Saisie!B51&gt;0,Saisie!B51,))</f>
        <v>0</v>
      </c>
      <c r="E41" s="520"/>
      <c r="F41" s="520"/>
      <c r="G41" s="362"/>
      <c r="H41" s="540"/>
      <c r="I41" s="362"/>
      <c r="J41" s="362"/>
      <c r="K41" s="362"/>
      <c r="L41" s="17"/>
      <c r="M41" s="5" t="s">
        <v>62</v>
      </c>
      <c r="N41" s="518">
        <f>IF(Saisie!I51=0,,Saisie!I51)</f>
        <v>0</v>
      </c>
      <c r="O41" s="71" t="s">
        <v>21</v>
      </c>
      <c r="P41" s="5" t="s">
        <v>62</v>
      </c>
      <c r="Q41" s="518">
        <f>N33+N34+N35+N36+N40+N41</f>
        <v>0</v>
      </c>
      <c r="R41" s="71" t="s">
        <v>21</v>
      </c>
      <c r="S41" s="32" t="s">
        <v>62</v>
      </c>
      <c r="T41" s="522">
        <f>IF(Q41=0,,100-T27-T29-T31-T45-T48-T57-T59-T61)</f>
        <v>0</v>
      </c>
      <c r="U41" s="8" t="s">
        <v>26</v>
      </c>
    </row>
    <row r="42" spans="1:21" ht="2.25" customHeight="1">
      <c r="A42" s="8"/>
      <c r="B42" s="8"/>
      <c r="C42" s="8"/>
      <c r="D42" s="8"/>
      <c r="E42" s="8"/>
      <c r="F42" s="8"/>
      <c r="G42" s="8"/>
      <c r="H42" s="8"/>
      <c r="I42" s="8"/>
      <c r="J42" s="8"/>
      <c r="K42" s="8"/>
      <c r="L42" s="32"/>
      <c r="M42" s="5"/>
      <c r="N42" s="87"/>
      <c r="O42" s="77"/>
      <c r="P42" s="5"/>
      <c r="Q42" s="87"/>
      <c r="R42" s="77"/>
      <c r="S42" s="32"/>
      <c r="T42" s="88"/>
      <c r="U42" s="8"/>
    </row>
    <row r="43" spans="1:21" ht="27.75" customHeight="1">
      <c r="A43" s="31"/>
      <c r="B43" s="68" t="s">
        <v>81</v>
      </c>
      <c r="C43" s="31" t="s">
        <v>82</v>
      </c>
      <c r="D43" s="31"/>
      <c r="E43" s="31"/>
      <c r="F43" s="31"/>
      <c r="G43" s="31"/>
      <c r="H43" s="248"/>
      <c r="I43" s="529"/>
      <c r="J43" s="529"/>
      <c r="K43" s="529"/>
      <c r="L43" s="529"/>
      <c r="M43" s="529"/>
      <c r="N43" s="530"/>
      <c r="O43" s="530"/>
      <c r="P43" s="529"/>
      <c r="Q43" s="530"/>
      <c r="R43" s="247"/>
      <c r="S43" s="12"/>
      <c r="T43" s="246"/>
      <c r="U43" s="8"/>
    </row>
    <row r="44" spans="1:21" ht="15" customHeight="1">
      <c r="A44" s="8"/>
      <c r="B44" s="5"/>
      <c r="C44" s="34" t="s">
        <v>83</v>
      </c>
      <c r="D44" s="124">
        <f>IF(Saisie!B55&gt;0,Saisie!B55,)</f>
        <v>0</v>
      </c>
      <c r="E44" s="520"/>
      <c r="F44" s="520"/>
      <c r="G44" s="520"/>
      <c r="H44" s="541">
        <f>Saisie!D55</f>
        <v>0</v>
      </c>
      <c r="I44" s="33"/>
      <c r="J44" s="33" t="s">
        <v>61</v>
      </c>
      <c r="K44" s="518">
        <f>IF(H44&gt;0,N44/H44,)</f>
        <v>0</v>
      </c>
      <c r="L44" s="48" t="s">
        <v>21</v>
      </c>
      <c r="M44" s="5" t="s">
        <v>62</v>
      </c>
      <c r="N44" s="518">
        <f>IF(Saisie!F55&gt;0,Saisie!F55*Saisie!D55,Saisie!I55)</f>
        <v>0</v>
      </c>
      <c r="O44" s="71" t="s">
        <v>21</v>
      </c>
      <c r="P44" s="12" t="s">
        <v>5</v>
      </c>
      <c r="Q44" s="530"/>
      <c r="R44" s="530"/>
      <c r="S44" s="529"/>
      <c r="T44" s="246"/>
      <c r="U44" s="8"/>
    </row>
    <row r="45" spans="1:21" ht="15" customHeight="1">
      <c r="A45" s="8"/>
      <c r="B45" s="5"/>
      <c r="C45" s="34" t="s">
        <v>84</v>
      </c>
      <c r="D45" s="124">
        <f>IF(Saisie!B56&gt;0,Saisie!B56,)</f>
        <v>0</v>
      </c>
      <c r="E45" s="520"/>
      <c r="F45" s="520"/>
      <c r="G45" s="362"/>
      <c r="H45" s="362"/>
      <c r="I45" s="362"/>
      <c r="J45" s="362"/>
      <c r="K45" s="362"/>
      <c r="L45" s="17"/>
      <c r="M45" s="12" t="s">
        <v>5</v>
      </c>
      <c r="N45" s="518">
        <f>IF(Saisie!I56&gt;0,Saisie!I56,)</f>
        <v>0</v>
      </c>
      <c r="O45" s="71" t="s">
        <v>21</v>
      </c>
      <c r="P45" s="5" t="s">
        <v>62</v>
      </c>
      <c r="Q45" s="518">
        <f>N44+N45</f>
        <v>0</v>
      </c>
      <c r="R45" s="71" t="s">
        <v>21</v>
      </c>
      <c r="S45" s="32" t="s">
        <v>62</v>
      </c>
      <c r="T45" s="522">
        <f>IF(Q45=0,,ROUND(Q45/Q$64*100,1))</f>
        <v>0</v>
      </c>
      <c r="U45" s="8" t="s">
        <v>26</v>
      </c>
    </row>
    <row r="46" spans="1:21" ht="2.25" customHeight="1">
      <c r="A46" s="8"/>
      <c r="B46" s="8"/>
      <c r="C46" s="8"/>
      <c r="D46" s="8"/>
      <c r="E46" s="8"/>
      <c r="F46" s="8"/>
      <c r="G46" s="8"/>
      <c r="H46" s="8"/>
      <c r="I46" s="8"/>
      <c r="J46" s="8"/>
      <c r="K46" s="8"/>
      <c r="L46" s="32"/>
      <c r="M46" s="5"/>
      <c r="N46" s="87"/>
      <c r="O46" s="77"/>
      <c r="P46" s="5"/>
      <c r="Q46" s="87"/>
      <c r="R46" s="77"/>
      <c r="S46" s="32"/>
      <c r="T46" s="56"/>
      <c r="U46" s="8"/>
    </row>
    <row r="47" spans="1:21" ht="12.75" customHeight="1">
      <c r="A47" s="31"/>
      <c r="B47" s="68"/>
      <c r="C47" s="31"/>
      <c r="D47" s="31"/>
      <c r="E47" s="31"/>
      <c r="F47" s="31"/>
      <c r="G47" s="31"/>
      <c r="H47" s="8"/>
      <c r="I47" s="8"/>
      <c r="J47" s="8"/>
      <c r="K47" s="8"/>
      <c r="L47" s="32"/>
      <c r="M47" s="5"/>
      <c r="N47" s="83"/>
      <c r="O47" s="84"/>
      <c r="P47" s="5"/>
      <c r="Q47" s="83"/>
      <c r="R47" s="84"/>
      <c r="S47" s="32"/>
      <c r="T47" s="56"/>
      <c r="U47" s="8"/>
    </row>
    <row r="48" spans="1:21" ht="15" customHeight="1">
      <c r="A48" s="8" t="s">
        <v>85</v>
      </c>
      <c r="B48" s="68" t="s">
        <v>86</v>
      </c>
      <c r="C48" s="31" t="s">
        <v>87</v>
      </c>
      <c r="D48" s="31"/>
      <c r="E48" s="33"/>
      <c r="F48" s="35">
        <f>IF(Saisie!C59&gt;0,Saisie!C59,)</f>
        <v>0</v>
      </c>
      <c r="G48" s="362"/>
      <c r="H48" s="362"/>
      <c r="I48" s="362"/>
      <c r="J48" s="362"/>
      <c r="K48" s="362"/>
      <c r="L48" s="542"/>
      <c r="M48" s="520"/>
      <c r="N48" s="543"/>
      <c r="O48" s="525"/>
      <c r="P48" s="5" t="s">
        <v>62</v>
      </c>
      <c r="Q48" s="518">
        <f>Saisie!I59</f>
        <v>0</v>
      </c>
      <c r="R48" s="71" t="s">
        <v>21</v>
      </c>
      <c r="S48" s="32" t="s">
        <v>62</v>
      </c>
      <c r="T48" s="522">
        <f>IF(Q48=0,,ROUND(Q48/Q$64*100,1))</f>
        <v>0</v>
      </c>
      <c r="U48" s="8" t="s">
        <v>26</v>
      </c>
    </row>
    <row r="49" spans="1:21" ht="6.75" customHeight="1">
      <c r="A49" s="8"/>
      <c r="B49" s="8"/>
      <c r="C49" s="33"/>
      <c r="D49" s="33"/>
      <c r="E49" s="33"/>
      <c r="F49" s="33"/>
      <c r="G49" s="33"/>
      <c r="H49" s="33"/>
      <c r="I49" s="33"/>
      <c r="J49" s="33"/>
      <c r="K49" s="33"/>
      <c r="L49" s="48"/>
      <c r="M49" s="34"/>
      <c r="N49" s="80"/>
      <c r="O49" s="71"/>
      <c r="P49" s="5"/>
      <c r="Q49" s="87"/>
      <c r="R49" s="77"/>
      <c r="S49" s="32"/>
      <c r="T49" s="56"/>
      <c r="U49" s="8"/>
    </row>
    <row r="50" spans="1:21" ht="21.75" customHeight="1">
      <c r="A50" s="31"/>
      <c r="B50" s="68" t="s">
        <v>88</v>
      </c>
      <c r="C50" s="31" t="s">
        <v>89</v>
      </c>
      <c r="D50" s="31"/>
      <c r="E50" s="31"/>
      <c r="F50" s="31"/>
      <c r="G50" s="544"/>
      <c r="H50" s="529"/>
      <c r="I50" s="529"/>
      <c r="J50" s="529"/>
      <c r="K50" s="529"/>
      <c r="L50" s="529"/>
      <c r="M50" s="529"/>
      <c r="N50" s="530"/>
      <c r="O50" s="530"/>
      <c r="P50" s="529"/>
      <c r="Q50" s="530"/>
      <c r="R50" s="530"/>
      <c r="S50" s="529"/>
      <c r="T50" s="246"/>
      <c r="U50" s="12"/>
    </row>
    <row r="51" spans="1:21" ht="15" customHeight="1">
      <c r="A51" s="8"/>
      <c r="B51" s="5"/>
      <c r="C51" s="70" t="s">
        <v>90</v>
      </c>
      <c r="D51" s="5" t="s">
        <v>91</v>
      </c>
      <c r="E51" s="5"/>
      <c r="F51" s="5"/>
      <c r="G51" s="8"/>
      <c r="H51" s="8"/>
      <c r="I51" s="232"/>
      <c r="J51" s="232"/>
      <c r="K51" s="232"/>
      <c r="L51" s="232"/>
      <c r="M51" s="232"/>
      <c r="N51" s="528"/>
      <c r="O51" s="528"/>
      <c r="P51" s="232"/>
      <c r="Q51" s="528"/>
      <c r="R51" s="528"/>
      <c r="S51" s="232"/>
      <c r="T51" s="246"/>
      <c r="U51" s="12"/>
    </row>
    <row r="52" spans="1:21" ht="15" customHeight="1">
      <c r="A52" s="49"/>
      <c r="B52" s="8"/>
      <c r="C52" s="545"/>
      <c r="D52" s="89" t="s">
        <v>92</v>
      </c>
      <c r="E52" s="546">
        <f>IF(Saisie!C63&gt;0,Saisie!C63,Saisie!C65)</f>
        <v>0</v>
      </c>
      <c r="F52" s="90" t="s">
        <v>93</v>
      </c>
      <c r="G52" s="833">
        <f>Saisie!F63</f>
        <v>0</v>
      </c>
      <c r="H52" s="834"/>
      <c r="I52" s="34" t="s">
        <v>21</v>
      </c>
      <c r="J52" s="547">
        <f>Saisie!I63</f>
        <v>0</v>
      </c>
      <c r="K52" s="91" t="s">
        <v>94</v>
      </c>
      <c r="L52" s="32"/>
      <c r="M52" s="5"/>
      <c r="N52" s="518">
        <f>IF(Saisie!C64&gt;100,Saisie!C64,ROUND((E52/100)*G52*(J52/24),0))</f>
        <v>0</v>
      </c>
      <c r="O52" s="71" t="s">
        <v>21</v>
      </c>
      <c r="P52" s="529" t="s">
        <v>5</v>
      </c>
      <c r="Q52" s="548"/>
      <c r="R52" s="548"/>
      <c r="S52" s="529"/>
      <c r="T52" s="246"/>
      <c r="U52" s="12"/>
    </row>
    <row r="53" spans="1:21" ht="2.25" customHeight="1">
      <c r="A53" s="49"/>
      <c r="B53" s="8"/>
      <c r="C53" s="545"/>
      <c r="D53" s="89"/>
      <c r="E53" s="89"/>
      <c r="F53" s="89"/>
      <c r="G53" s="95"/>
      <c r="H53" s="96"/>
      <c r="I53" s="96"/>
      <c r="J53" s="91"/>
      <c r="K53" s="96"/>
      <c r="L53" s="32"/>
      <c r="M53" s="5"/>
      <c r="N53" s="86"/>
      <c r="O53" s="71"/>
      <c r="P53" s="529"/>
      <c r="Q53" s="548"/>
      <c r="R53" s="548"/>
      <c r="S53" s="529"/>
      <c r="T53" s="246"/>
      <c r="U53" s="12"/>
    </row>
    <row r="54" spans="1:21" ht="12.75">
      <c r="A54" s="49"/>
      <c r="B54" s="8"/>
      <c r="C54" s="545"/>
      <c r="D54" s="545"/>
      <c r="E54" s="545"/>
      <c r="F54" s="545"/>
      <c r="G54" s="95"/>
      <c r="H54" s="97"/>
      <c r="I54" s="97"/>
      <c r="J54" s="98">
        <v>2</v>
      </c>
      <c r="K54" s="96"/>
      <c r="L54" s="32"/>
      <c r="M54" s="5"/>
      <c r="N54" s="86"/>
      <c r="O54" s="71"/>
      <c r="P54" s="529"/>
      <c r="Q54" s="548"/>
      <c r="R54" s="548"/>
      <c r="S54" s="529"/>
      <c r="T54" s="246"/>
      <c r="U54" s="12"/>
    </row>
    <row r="55" spans="1:21" ht="15" customHeight="1">
      <c r="A55" s="8"/>
      <c r="B55" s="8"/>
      <c r="C55" s="70" t="s">
        <v>95</v>
      </c>
      <c r="D55" s="70" t="s">
        <v>96</v>
      </c>
      <c r="E55" s="5"/>
      <c r="F55" s="5"/>
      <c r="G55" s="8"/>
      <c r="H55" s="8"/>
      <c r="I55" s="8"/>
      <c r="J55" s="99"/>
      <c r="K55" s="8"/>
      <c r="L55" s="32"/>
      <c r="M55" s="5"/>
      <c r="N55" s="518">
        <f>Saisie!F66</f>
        <v>0</v>
      </c>
      <c r="O55" s="71" t="s">
        <v>21</v>
      </c>
      <c r="P55" s="529" t="s">
        <v>5</v>
      </c>
      <c r="Q55" s="530"/>
      <c r="R55" s="530"/>
      <c r="S55" s="529"/>
      <c r="T55" s="246"/>
      <c r="U55" s="12"/>
    </row>
    <row r="56" spans="1:21" ht="15" customHeight="1">
      <c r="A56" s="8"/>
      <c r="B56" s="8"/>
      <c r="C56" s="34" t="s">
        <v>97</v>
      </c>
      <c r="D56" s="124">
        <f>Saisie!B67</f>
        <v>0</v>
      </c>
      <c r="E56" s="520"/>
      <c r="F56" s="520"/>
      <c r="G56" s="362"/>
      <c r="H56" s="362"/>
      <c r="I56" s="362"/>
      <c r="J56" s="362"/>
      <c r="K56" s="362"/>
      <c r="L56" s="17"/>
      <c r="M56" s="12" t="s">
        <v>5</v>
      </c>
      <c r="N56" s="518">
        <f>Saisie!F67</f>
        <v>0</v>
      </c>
      <c r="O56" s="71" t="s">
        <v>21</v>
      </c>
      <c r="P56" s="529" t="s">
        <v>5</v>
      </c>
      <c r="Q56" s="530"/>
      <c r="R56" s="530"/>
      <c r="S56" s="529"/>
      <c r="T56" s="246"/>
      <c r="U56" s="12"/>
    </row>
    <row r="57" spans="1:21" ht="15" customHeight="1">
      <c r="A57" s="8"/>
      <c r="B57" s="8"/>
      <c r="C57" s="34" t="s">
        <v>98</v>
      </c>
      <c r="D57" s="124">
        <f>IF(Saisie!B68="poste 154",,IF(Saisie!B68&gt;0,Saisie!B68,))</f>
        <v>0</v>
      </c>
      <c r="E57" s="520"/>
      <c r="F57" s="520"/>
      <c r="G57" s="362"/>
      <c r="H57" s="362"/>
      <c r="I57" s="362"/>
      <c r="J57" s="362"/>
      <c r="K57" s="362"/>
      <c r="L57" s="17"/>
      <c r="M57" s="12" t="s">
        <v>5</v>
      </c>
      <c r="N57" s="518">
        <f>IF(Saisie!F68=0,,Saisie!F68)</f>
        <v>0</v>
      </c>
      <c r="O57" s="71" t="s">
        <v>21</v>
      </c>
      <c r="P57" s="5" t="s">
        <v>62</v>
      </c>
      <c r="Q57" s="518">
        <f>N52+N55+N56+N57</f>
        <v>0</v>
      </c>
      <c r="R57" s="71" t="s">
        <v>21</v>
      </c>
      <c r="S57" s="32" t="s">
        <v>62</v>
      </c>
      <c r="T57" s="522">
        <f>IF(Q57=0,,ROUND(Q57/Q$64*100,1))</f>
        <v>0</v>
      </c>
      <c r="U57" s="8" t="s">
        <v>26</v>
      </c>
    </row>
    <row r="58" spans="1:21" ht="2.25" customHeight="1">
      <c r="A58" s="8"/>
      <c r="B58" s="8"/>
      <c r="C58" s="8"/>
      <c r="D58" s="8"/>
      <c r="E58" s="8"/>
      <c r="F58" s="8"/>
      <c r="G58" s="8"/>
      <c r="H58" s="8"/>
      <c r="I58" s="8"/>
      <c r="J58" s="8"/>
      <c r="K58" s="8"/>
      <c r="L58" s="32"/>
      <c r="M58" s="5"/>
      <c r="N58" s="85"/>
      <c r="O58" s="77"/>
      <c r="P58" s="5"/>
      <c r="Q58" s="100"/>
      <c r="R58" s="79"/>
      <c r="S58" s="32"/>
      <c r="T58" s="56"/>
      <c r="U58" s="8"/>
    </row>
    <row r="59" spans="1:21" ht="27.75" customHeight="1">
      <c r="A59" s="31"/>
      <c r="B59" s="68" t="s">
        <v>99</v>
      </c>
      <c r="C59" s="35" t="str">
        <f>IF(Saisie!B71="Honoraires de promotion ou Frais administratifs",,IF(Saisie!F71&gt;0,Saisie!B71," "))</f>
        <v> </v>
      </c>
      <c r="D59" s="362"/>
      <c r="E59" s="362"/>
      <c r="F59" s="362"/>
      <c r="G59" s="362"/>
      <c r="H59" s="362"/>
      <c r="I59" s="362"/>
      <c r="J59" s="362"/>
      <c r="K59" s="362"/>
      <c r="L59" s="17"/>
      <c r="M59" s="12" t="s">
        <v>5</v>
      </c>
      <c r="N59" s="524"/>
      <c r="O59" s="525"/>
      <c r="P59" s="5" t="s">
        <v>62</v>
      </c>
      <c r="Q59" s="518">
        <f>IF(Saisie!F71=0,,IF(Saisie!F71&gt;100,Saisie!F71,ROUND(Saisie!F71/100*(N26+N27+Q29+Q31+Q41+Q45+Q48+Q57)/Saisie!$C$27,0)*Saisie!$C$27))</f>
        <v>0</v>
      </c>
      <c r="R59" s="71" t="s">
        <v>21</v>
      </c>
      <c r="S59" s="32" t="s">
        <v>62</v>
      </c>
      <c r="T59" s="522">
        <f>IF(Q59=0,,ROUND(Q59/Q$64*100,1))</f>
        <v>0</v>
      </c>
      <c r="U59" s="8" t="s">
        <v>26</v>
      </c>
    </row>
    <row r="60" spans="1:21" ht="15" customHeight="1">
      <c r="A60" s="31"/>
      <c r="B60" s="68"/>
      <c r="C60" s="8">
        <f>IF(Saisie!B72="Commentaire éventuel sur rubrique 16.",,Saisie!B72)</f>
        <v>0</v>
      </c>
      <c r="D60" s="3"/>
      <c r="E60" s="3"/>
      <c r="F60" s="3"/>
      <c r="G60" s="3"/>
      <c r="H60" s="3"/>
      <c r="I60" s="3"/>
      <c r="J60" s="3"/>
      <c r="K60" s="3"/>
      <c r="L60" s="17"/>
      <c r="M60" s="12"/>
      <c r="N60" s="524"/>
      <c r="O60" s="525"/>
      <c r="P60" s="5"/>
      <c r="Q60" s="518"/>
      <c r="R60" s="71"/>
      <c r="S60" s="32"/>
      <c r="T60" s="522"/>
      <c r="U60" s="8"/>
    </row>
    <row r="61" spans="1:21" ht="15" customHeight="1">
      <c r="A61" s="31" t="s">
        <v>100</v>
      </c>
      <c r="B61" s="102" t="s">
        <v>101</v>
      </c>
      <c r="C61" s="31" t="s">
        <v>102</v>
      </c>
      <c r="D61" s="31"/>
      <c r="E61" s="31"/>
      <c r="F61" s="232"/>
      <c r="G61" s="232"/>
      <c r="H61" s="232"/>
      <c r="I61" s="232"/>
      <c r="J61" s="232"/>
      <c r="K61" s="232"/>
      <c r="L61" s="232"/>
      <c r="M61" s="232"/>
      <c r="N61" s="528"/>
      <c r="O61" s="247"/>
      <c r="P61" s="5" t="s">
        <v>62</v>
      </c>
      <c r="Q61" s="517">
        <f>IF(Saisie!F73=0,,IF(Saisie!F73&gt;100,Saisie!F73,TRUNC((Q27+Q29+Q31+Q41+Q45+Q48+Q57+Q59)/(100-Saisie!F73)*100/Saisie!$C$28,0)*Saisie!$C$28-(Q27+Q29+Q31+Q41+Q45+Q48+Q57+Q59)))</f>
        <v>0</v>
      </c>
      <c r="R61" s="71" t="s">
        <v>21</v>
      </c>
      <c r="S61" s="32" t="s">
        <v>62</v>
      </c>
      <c r="T61" s="522">
        <f>IF(Q61=0,,ROUND(Q61/Q$64*100,1))</f>
        <v>0</v>
      </c>
      <c r="U61" s="8" t="s">
        <v>26</v>
      </c>
    </row>
    <row r="62" spans="1:21" ht="2.25" customHeight="1">
      <c r="A62" s="8"/>
      <c r="B62" s="8"/>
      <c r="C62" s="8"/>
      <c r="D62" s="8"/>
      <c r="E62" s="8"/>
      <c r="F62" s="9"/>
      <c r="G62" s="9"/>
      <c r="H62" s="9"/>
      <c r="I62" s="9"/>
      <c r="J62" s="9"/>
      <c r="K62" s="9"/>
      <c r="L62" s="10"/>
      <c r="M62" s="12"/>
      <c r="N62" s="13"/>
      <c r="O62" s="14"/>
      <c r="P62" s="5"/>
      <c r="Q62" s="87"/>
      <c r="R62" s="77"/>
      <c r="S62" s="32"/>
      <c r="T62" s="55"/>
      <c r="U62" s="38"/>
    </row>
    <row r="63" spans="1:21" ht="15" customHeight="1">
      <c r="A63" s="8"/>
      <c r="B63" s="8"/>
      <c r="D63" s="8"/>
      <c r="E63" s="8"/>
      <c r="F63" s="9"/>
      <c r="G63" s="9"/>
      <c r="H63" s="9"/>
      <c r="I63" s="9"/>
      <c r="J63" s="9"/>
      <c r="K63" s="9"/>
      <c r="L63" s="10"/>
      <c r="M63" s="12"/>
      <c r="N63" s="13"/>
      <c r="O63" s="14"/>
      <c r="P63" s="5"/>
      <c r="Q63" s="80"/>
      <c r="R63" s="71"/>
      <c r="S63" s="32"/>
      <c r="T63" s="88"/>
      <c r="U63" s="33"/>
    </row>
    <row r="64" spans="1:21" ht="12.75" customHeight="1">
      <c r="A64" s="31" t="s">
        <v>103</v>
      </c>
      <c r="B64" s="102" t="s">
        <v>104</v>
      </c>
      <c r="C64" s="31" t="s">
        <v>105</v>
      </c>
      <c r="D64" s="31"/>
      <c r="E64" s="31"/>
      <c r="F64" s="515">
        <f>IF(Saisie!B75="Commentaire éventuel sur coût total",,Saisie!B75)</f>
        <v>0</v>
      </c>
      <c r="G64" s="515"/>
      <c r="H64" s="515"/>
      <c r="I64" s="515"/>
      <c r="J64" s="515"/>
      <c r="K64" s="515"/>
      <c r="L64" s="515"/>
      <c r="M64" s="515"/>
      <c r="N64" s="549"/>
      <c r="O64" s="14"/>
      <c r="P64" s="12"/>
      <c r="Q64" s="518">
        <f>Q27+Q29+Q31+Q41+Q45+Q48+Q57+Q59+Q61</f>
        <v>0</v>
      </c>
      <c r="R64" s="71" t="s">
        <v>21</v>
      </c>
      <c r="S64" s="32" t="s">
        <v>62</v>
      </c>
      <c r="T64" s="104">
        <v>100</v>
      </c>
      <c r="U64" s="8" t="s">
        <v>26</v>
      </c>
    </row>
    <row r="65" spans="1:21" ht="2.25" customHeight="1">
      <c r="A65" s="31"/>
      <c r="B65" s="31"/>
      <c r="C65" s="31"/>
      <c r="D65" s="31"/>
      <c r="E65" s="31"/>
      <c r="F65" s="31"/>
      <c r="G65" s="31"/>
      <c r="H65" s="9"/>
      <c r="I65" s="9"/>
      <c r="J65" s="9"/>
      <c r="K65" s="9"/>
      <c r="L65" s="10"/>
      <c r="M65" s="12"/>
      <c r="N65" s="13"/>
      <c r="O65" s="14"/>
      <c r="P65" s="12"/>
      <c r="Q65" s="106"/>
      <c r="R65" s="107"/>
      <c r="S65" s="32"/>
      <c r="T65" s="108"/>
      <c r="U65" s="38"/>
    </row>
    <row r="66" spans="1:21" ht="12.75">
      <c r="A66" s="31"/>
      <c r="B66" s="31"/>
      <c r="C66" s="31"/>
      <c r="D66" s="31"/>
      <c r="E66" s="31"/>
      <c r="F66" s="31"/>
      <c r="G66" s="31"/>
      <c r="H66" s="9"/>
      <c r="I66" s="9"/>
      <c r="J66" s="9"/>
      <c r="K66" s="9"/>
      <c r="L66" s="10"/>
      <c r="M66" s="12"/>
      <c r="N66" s="13"/>
      <c r="O66" s="14"/>
      <c r="P66" s="12"/>
      <c r="Q66" s="146"/>
      <c r="R66" s="807"/>
      <c r="S66" s="32"/>
      <c r="T66" s="104"/>
      <c r="U66" s="33"/>
    </row>
    <row r="67" spans="1:21" ht="12.75">
      <c r="A67" s="31"/>
      <c r="B67" s="31" t="str">
        <f>+Saisie!A79</f>
        <v>      Forfaitisation fin de chantier demandée ( FFC ) ?</v>
      </c>
      <c r="C67" s="31"/>
      <c r="D67" s="31"/>
      <c r="E67" s="31"/>
      <c r="F67" s="31"/>
      <c r="G67" s="31"/>
      <c r="H67" s="9"/>
      <c r="I67" s="9"/>
      <c r="J67" s="9"/>
      <c r="K67" s="9"/>
      <c r="M67" s="66"/>
      <c r="N67" s="589" t="str">
        <f>+Saisie!F79</f>
        <v>Non</v>
      </c>
      <c r="O67" s="334"/>
      <c r="P67" s="66"/>
      <c r="Q67" s="334"/>
      <c r="R67" s="33"/>
      <c r="S67" s="36"/>
      <c r="T67" s="104"/>
      <c r="U67" s="33"/>
    </row>
    <row r="68" spans="1:21" ht="22.5" customHeight="1">
      <c r="A68" s="5" t="s">
        <v>500</v>
      </c>
      <c r="B68" s="8"/>
      <c r="C68" s="8"/>
      <c r="D68" s="8"/>
      <c r="E68" s="550"/>
      <c r="F68" s="551">
        <f>IF(Saisie!B76="Commentaire éventuel sur prix de revient partiel",,Saisie!B76)</f>
        <v>0</v>
      </c>
      <c r="H68" s="552"/>
      <c r="I68" s="552"/>
      <c r="K68" s="550">
        <f>IF(Saisie!F76&gt;0,$H$18,IF(Saisie!$M$76&gt;0,,))</f>
        <v>0</v>
      </c>
      <c r="L68" s="553"/>
      <c r="M68" s="554"/>
      <c r="N68" s="555"/>
      <c r="O68" s="556"/>
      <c r="P68" s="554"/>
      <c r="Q68" s="557">
        <f>IF(Saisie!I76&gt;0,Saisie!I76*Q64/100,Saisie!L76)</f>
        <v>0</v>
      </c>
      <c r="R68" s="550">
        <f>IF(Saisie!F76&gt;0,"F",)</f>
        <v>0</v>
      </c>
      <c r="S68" s="550">
        <f>IF(Saisie!F76&gt;0,"=",)</f>
        <v>0</v>
      </c>
      <c r="T68" s="558">
        <f>IF(Saisie!$F$76&gt;0,Q68*100/Q64,)</f>
        <v>0</v>
      </c>
      <c r="U68" s="550">
        <f>IF(Saisie!F76&gt;0,"%",)</f>
        <v>0</v>
      </c>
    </row>
    <row r="77" spans="2:5" ht="12.75">
      <c r="B77" s="559"/>
      <c r="C77" s="559"/>
      <c r="D77" s="559"/>
      <c r="E77" s="559"/>
    </row>
  </sheetData>
  <sheetProtection password="E496" sheet="1"/>
  <mergeCells count="2">
    <mergeCell ref="G52:H52"/>
    <mergeCell ref="S3:U3"/>
  </mergeCells>
  <printOptions horizontalCentered="1"/>
  <pageMargins left="0.4330708661417323" right="0.1968503937007874" top="0.2362204724409449" bottom="0.11811023622047245" header="0.2362204724409449" footer="0.275590551181102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4"/>
  <dimension ref="A1:U70"/>
  <sheetViews>
    <sheetView showGridLines="0" showZeros="0" zoomScale="75" zoomScaleNormal="75" zoomScalePageLayoutView="0" workbookViewId="0" topLeftCell="A1">
      <selection activeCell="W18" sqref="W18"/>
    </sheetView>
  </sheetViews>
  <sheetFormatPr defaultColWidth="11.421875" defaultRowHeight="12.75"/>
  <cols>
    <col min="1" max="1" width="2.00390625" style="505" customWidth="1"/>
    <col min="2" max="2" width="3.00390625" style="505" customWidth="1"/>
    <col min="3" max="3" width="4.140625" style="505" customWidth="1"/>
    <col min="4" max="4" width="1.1484375" style="505" customWidth="1"/>
    <col min="5" max="5" width="6.7109375" style="505" customWidth="1"/>
    <col min="6" max="6" width="7.00390625" style="505" customWidth="1"/>
    <col min="7" max="7" width="6.140625" style="505" customWidth="1"/>
    <col min="8" max="8" width="2.00390625" style="505" customWidth="1"/>
    <col min="9" max="9" width="5.7109375" style="505" customWidth="1"/>
    <col min="10" max="10" width="9.7109375" style="505" customWidth="1"/>
    <col min="11" max="11" width="3.28125" style="505" customWidth="1"/>
    <col min="12" max="12" width="12.00390625" style="505" customWidth="1"/>
    <col min="13" max="14" width="2.00390625" style="505" customWidth="1"/>
    <col min="15" max="15" width="11.7109375" style="505" customWidth="1"/>
    <col min="16" max="16" width="2.00390625" style="505" customWidth="1"/>
    <col min="17" max="17" width="3.00390625" style="505" customWidth="1"/>
    <col min="18" max="18" width="11.421875" style="505" customWidth="1"/>
    <col min="19" max="19" width="2.00390625" style="505" customWidth="1"/>
    <col min="20" max="16384" width="11.421875" style="505" customWidth="1"/>
  </cols>
  <sheetData>
    <row r="1" spans="1:19" ht="15" customHeight="1">
      <c r="A1" s="33"/>
      <c r="B1" s="33" t="s">
        <v>106</v>
      </c>
      <c r="C1" s="33"/>
      <c r="D1" s="33"/>
      <c r="E1" s="33"/>
      <c r="F1" s="560">
        <f>Saisie!M4</f>
        <v>0</v>
      </c>
      <c r="G1" s="110"/>
      <c r="H1" s="110"/>
      <c r="I1" s="35"/>
      <c r="J1" s="111" t="s">
        <v>107</v>
      </c>
      <c r="K1" s="561">
        <f>Saisie!M3</f>
        <v>0</v>
      </c>
      <c r="L1" s="112"/>
      <c r="M1" s="35"/>
      <c r="N1" s="113"/>
      <c r="O1" s="35"/>
      <c r="P1" s="114"/>
      <c r="Q1" s="115"/>
      <c r="R1" s="33"/>
      <c r="S1" s="116" t="s">
        <v>108</v>
      </c>
    </row>
    <row r="2" spans="1:19" ht="12.75" customHeight="1">
      <c r="A2" s="33"/>
      <c r="B2" s="38"/>
      <c r="C2" s="38"/>
      <c r="D2" s="38"/>
      <c r="E2" s="38"/>
      <c r="F2" s="38"/>
      <c r="G2" s="38"/>
      <c r="H2" s="38"/>
      <c r="I2" s="38"/>
      <c r="J2" s="38"/>
      <c r="K2" s="54"/>
      <c r="L2" s="117"/>
      <c r="M2" s="118"/>
      <c r="N2" s="54"/>
      <c r="O2" s="117"/>
      <c r="P2" s="118"/>
      <c r="Q2" s="39"/>
      <c r="R2" s="119"/>
      <c r="S2" s="38"/>
    </row>
    <row r="3" spans="1:19" ht="9" customHeight="1">
      <c r="A3" s="8"/>
      <c r="B3" s="8"/>
      <c r="C3" s="68"/>
      <c r="D3" s="68"/>
      <c r="E3" s="68"/>
      <c r="F3" s="68"/>
      <c r="G3" s="8"/>
      <c r="H3" s="8"/>
      <c r="I3" s="8"/>
      <c r="J3" s="8"/>
      <c r="K3" s="5"/>
      <c r="L3" s="74"/>
      <c r="M3" s="75"/>
      <c r="N3" s="5"/>
      <c r="O3" s="74"/>
      <c r="P3" s="75"/>
      <c r="Q3" s="32"/>
      <c r="R3" s="121"/>
      <c r="S3" s="8"/>
    </row>
    <row r="4" spans="1:19" s="603" customFormat="1" ht="15" customHeight="1">
      <c r="A4" s="68" t="s">
        <v>109</v>
      </c>
      <c r="B4" s="68" t="s">
        <v>22</v>
      </c>
      <c r="C4" s="8"/>
      <c r="D4" s="8"/>
      <c r="E4" s="8"/>
      <c r="F4" s="529"/>
      <c r="G4" s="529"/>
      <c r="H4" s="529"/>
      <c r="I4" s="529"/>
      <c r="J4" s="529"/>
      <c r="K4" s="529"/>
      <c r="L4" s="569"/>
      <c r="M4" s="569"/>
      <c r="N4" s="529"/>
      <c r="O4" s="569"/>
      <c r="P4" s="569"/>
      <c r="Q4" s="529"/>
      <c r="R4" s="625"/>
      <c r="S4" s="529"/>
    </row>
    <row r="5" spans="1:21" ht="15" customHeight="1">
      <c r="A5" s="49"/>
      <c r="B5" s="5" t="s">
        <v>110</v>
      </c>
      <c r="C5" s="564" t="str">
        <f>Saisie!I83</f>
        <v>1er</v>
      </c>
      <c r="D5" s="5"/>
      <c r="E5" s="49" t="s">
        <v>116</v>
      </c>
      <c r="F5" s="49" t="s">
        <v>111</v>
      </c>
      <c r="G5" s="567">
        <f>IF(Saisie!K$83=0,,Saisie!F$83)</f>
        <v>0</v>
      </c>
      <c r="H5" s="123" t="s">
        <v>26</v>
      </c>
      <c r="I5" s="121" t="s">
        <v>112</v>
      </c>
      <c r="J5" s="8"/>
      <c r="K5" s="34"/>
      <c r="L5" s="691">
        <f>IF(Saisie!E90&gt;0,Saisie!E90,IF('Page 3'!P25=0,"",'Page 3'!P25))</f>
      </c>
      <c r="M5" s="770">
        <f>IF(Saisie!E90&gt;0,"%",IF('Page 3'!P25=0,"","F"))</f>
      </c>
      <c r="N5" s="5" t="s">
        <v>113</v>
      </c>
      <c r="O5" s="662">
        <f>IF(Saisie!K83&gt;100,Saisie!K83,Saisie!K83*'Page 2'!O22/100)</f>
        <v>0</v>
      </c>
      <c r="P5" s="71" t="s">
        <v>21</v>
      </c>
      <c r="Q5" s="32" t="s">
        <v>62</v>
      </c>
      <c r="R5" s="522">
        <f>IF(AND(Saisie!K83&gt;0,Saisie!K83&lt;100),Saisie!K83,IF(O22=0,"",O5*100/O22))</f>
      </c>
      <c r="S5" s="8" t="s">
        <v>26</v>
      </c>
      <c r="U5" s="659"/>
    </row>
    <row r="6" spans="1:19" ht="15" customHeight="1">
      <c r="A6" s="8"/>
      <c r="B6" s="8"/>
      <c r="C6" s="5" t="s">
        <v>114</v>
      </c>
      <c r="D6" s="5"/>
      <c r="E6" s="5"/>
      <c r="F6" s="124">
        <f>IF(Saisie!C83="Créancier hypothécaire",,IF(Saisie!K83&gt;0,Saisie!C83,))</f>
        <v>0</v>
      </c>
      <c r="G6" s="35"/>
      <c r="H6" s="35"/>
      <c r="I6" s="35"/>
      <c r="J6" s="35"/>
      <c r="K6" s="124"/>
      <c r="L6" s="691"/>
      <c r="M6" s="658"/>
      <c r="N6" s="5" t="s">
        <v>113</v>
      </c>
      <c r="O6" s="660"/>
      <c r="P6" s="75"/>
      <c r="Q6" s="32"/>
      <c r="R6" s="121"/>
      <c r="S6" s="8"/>
    </row>
    <row r="7" spans="1:19" ht="15" customHeight="1">
      <c r="A7" s="49"/>
      <c r="B7" s="5" t="s">
        <v>115</v>
      </c>
      <c r="C7" s="661" t="str">
        <f>Saisie!I84</f>
        <v>2ème</v>
      </c>
      <c r="D7" s="126"/>
      <c r="E7" s="127" t="s">
        <v>116</v>
      </c>
      <c r="F7" s="49" t="s">
        <v>111</v>
      </c>
      <c r="G7" s="567">
        <f>IF(Saisie!K$84=0,,Saisie!F$84)</f>
        <v>0</v>
      </c>
      <c r="H7" s="123" t="s">
        <v>26</v>
      </c>
      <c r="I7" s="121" t="s">
        <v>112</v>
      </c>
      <c r="J7" s="8"/>
      <c r="K7" s="34"/>
      <c r="L7" s="691">
        <f>IF(Saisie!E91&gt;0,Saisie!E91,IF('Page 3'!P26=0,"",'Page 3'!P26))</f>
      </c>
      <c r="M7" s="658">
        <f>IF(Saisie!E91&gt;0,"%",IF('Page 3'!P26=0,"","F"))</f>
      </c>
      <c r="N7" s="5" t="s">
        <v>113</v>
      </c>
      <c r="O7" s="662">
        <f>IF(Saisie!K84&gt;100,Saisie!K84,Saisie!K84*'Page 2'!O22/100)</f>
        <v>0</v>
      </c>
      <c r="P7" s="71" t="s">
        <v>21</v>
      </c>
      <c r="Q7" s="32" t="s">
        <v>62</v>
      </c>
      <c r="R7" s="522">
        <f>IF(AND(Saisie!K84&gt;0,Saisie!K84&lt;100),Saisie!K84,IF(O22=0,"",O7*100/O22))</f>
      </c>
      <c r="S7" s="8" t="s">
        <v>26</v>
      </c>
    </row>
    <row r="8" spans="1:19" ht="15" customHeight="1">
      <c r="A8" s="8"/>
      <c r="B8" s="8"/>
      <c r="C8" s="5" t="s">
        <v>114</v>
      </c>
      <c r="D8" s="5"/>
      <c r="E8" s="5"/>
      <c r="F8" s="124">
        <f>IF(Saisie!C84="Créancier hypothécaire",,IF(Saisie!K84&gt;0,Saisie!C84,))</f>
        <v>0</v>
      </c>
      <c r="G8" s="35"/>
      <c r="H8" s="35"/>
      <c r="I8" s="35"/>
      <c r="J8" s="35"/>
      <c r="K8" s="124"/>
      <c r="L8" s="691"/>
      <c r="M8" s="658"/>
      <c r="N8" s="5" t="s">
        <v>113</v>
      </c>
      <c r="O8" s="660"/>
      <c r="P8" s="75"/>
      <c r="Q8" s="32"/>
      <c r="R8" s="128"/>
      <c r="S8" s="8"/>
    </row>
    <row r="9" spans="1:19" ht="15" customHeight="1">
      <c r="A9" s="49"/>
      <c r="B9" s="5" t="s">
        <v>117</v>
      </c>
      <c r="C9" s="661" t="str">
        <f>Saisie!I85</f>
        <v>3ème</v>
      </c>
      <c r="D9" s="129"/>
      <c r="E9" s="127" t="s">
        <v>116</v>
      </c>
      <c r="F9" s="49" t="s">
        <v>111</v>
      </c>
      <c r="G9" s="567">
        <f>IF(Saisie!K$85=0,,Saisie!F$85)</f>
        <v>0</v>
      </c>
      <c r="H9" s="123" t="s">
        <v>26</v>
      </c>
      <c r="I9" s="121" t="s">
        <v>112</v>
      </c>
      <c r="J9" s="8"/>
      <c r="K9" s="34"/>
      <c r="L9" s="691">
        <f>IF(Saisie!E92&gt;0,Saisie!E92,IF('Page 3'!P27=0,"",'Page 3'!P27))</f>
      </c>
      <c r="M9" s="658">
        <f>IF(Saisie!E92&gt;0,"%",IF('Page 3'!P27=0,"","F"))</f>
      </c>
      <c r="N9" s="5" t="s">
        <v>113</v>
      </c>
      <c r="O9" s="662">
        <f>IF(Saisie!K85&gt;100,Saisie!K85,Saisie!K85*'Page 2'!O22/100)</f>
        <v>0</v>
      </c>
      <c r="P9" s="71" t="s">
        <v>21</v>
      </c>
      <c r="Q9" s="32" t="s">
        <v>62</v>
      </c>
      <c r="R9" s="522">
        <f>IF(AND(Saisie!K85&gt;0,Saisie!K85&lt;100),Saisie!K85,IF(O22=0,"",O9*100/O22))</f>
      </c>
      <c r="S9" s="8" t="s">
        <v>26</v>
      </c>
    </row>
    <row r="10" spans="1:19" ht="15" customHeight="1">
      <c r="A10" s="8"/>
      <c r="B10" s="8"/>
      <c r="C10" s="5" t="s">
        <v>114</v>
      </c>
      <c r="D10" s="5"/>
      <c r="E10" s="5"/>
      <c r="F10" s="124">
        <f>IF(Saisie!C85="Créancier hypothécaire",,IF(Saisie!K85&gt;0,Saisie!C85,))</f>
        <v>0</v>
      </c>
      <c r="G10" s="35"/>
      <c r="H10" s="35"/>
      <c r="I10" s="35"/>
      <c r="J10" s="35"/>
      <c r="K10" s="124"/>
      <c r="L10" s="691"/>
      <c r="M10" s="658"/>
      <c r="N10" s="5" t="s">
        <v>113</v>
      </c>
      <c r="O10" s="437"/>
      <c r="P10" s="131"/>
      <c r="Q10" s="48"/>
      <c r="R10" s="105"/>
      <c r="S10" s="33"/>
    </row>
    <row r="11" spans="1:19" ht="15" customHeight="1">
      <c r="A11" s="8"/>
      <c r="B11" s="5">
        <v>24</v>
      </c>
      <c r="C11" s="661" t="str">
        <f>Saisie!I86</f>
        <v>4ème</v>
      </c>
      <c r="D11" s="129"/>
      <c r="E11" s="127" t="s">
        <v>116</v>
      </c>
      <c r="F11" s="49" t="s">
        <v>111</v>
      </c>
      <c r="G11" s="567">
        <f>IF(Saisie!K$86=0,,Saisie!F$86)</f>
        <v>0</v>
      </c>
      <c r="H11" s="123" t="s">
        <v>26</v>
      </c>
      <c r="I11" s="121" t="s">
        <v>112</v>
      </c>
      <c r="J11" s="8"/>
      <c r="K11" s="34"/>
      <c r="L11" s="691">
        <f>IF(Saisie!E93&gt;0,Saisie!E93,IF('Page 3'!P28=0,"",'Page 3'!P28))</f>
      </c>
      <c r="M11" s="658">
        <f>IF(Saisie!E93&gt;0,"%",IF('Page 3'!P28=0,"","F"))</f>
      </c>
      <c r="N11" s="5" t="s">
        <v>113</v>
      </c>
      <c r="O11" s="662">
        <f>IF(Saisie!K86&gt;100,Saisie!K86,Saisie!K86*'Page 2'!O22/100)</f>
        <v>0</v>
      </c>
      <c r="P11" s="71" t="s">
        <v>21</v>
      </c>
      <c r="Q11" s="32" t="s">
        <v>62</v>
      </c>
      <c r="R11" s="522">
        <f>IF(AND(Saisie!K86&gt;0,Saisie!K86&lt;100),Saisie!K86,IF(O22=0,"",O11*100/O22))</f>
      </c>
      <c r="S11" s="8" t="s">
        <v>26</v>
      </c>
    </row>
    <row r="12" spans="1:19" ht="15" customHeight="1">
      <c r="A12" s="8"/>
      <c r="B12" s="8"/>
      <c r="C12" s="5" t="s">
        <v>114</v>
      </c>
      <c r="D12" s="5"/>
      <c r="E12" s="5"/>
      <c r="F12" s="124">
        <f>IF(Saisie!C86="Créancier hypothécaire",,IF(Saisie!K86&gt;0,Saisie!C86,))</f>
        <v>0</v>
      </c>
      <c r="G12" s="35"/>
      <c r="H12" s="35"/>
      <c r="I12" s="35"/>
      <c r="J12" s="35"/>
      <c r="K12" s="124"/>
      <c r="L12" s="125"/>
      <c r="M12" s="125"/>
      <c r="N12" s="5" t="s">
        <v>113</v>
      </c>
      <c r="O12" s="436"/>
      <c r="P12" s="118"/>
      <c r="Q12" s="32"/>
      <c r="R12" s="119"/>
      <c r="S12" s="38"/>
    </row>
    <row r="13" spans="1:19" ht="0.75" customHeight="1">
      <c r="A13" s="8"/>
      <c r="B13" s="8"/>
      <c r="C13" s="5"/>
      <c r="D13" s="5"/>
      <c r="E13" s="5"/>
      <c r="F13" s="34"/>
      <c r="G13" s="33"/>
      <c r="H13" s="33"/>
      <c r="I13" s="33"/>
      <c r="J13" s="33"/>
      <c r="K13" s="34"/>
      <c r="L13" s="111"/>
      <c r="M13" s="5"/>
      <c r="N13" s="8"/>
      <c r="O13" s="437"/>
      <c r="P13" s="131"/>
      <c r="Q13" s="32"/>
      <c r="R13" s="105"/>
      <c r="S13" s="33"/>
    </row>
    <row r="14" spans="1:19" ht="0.75" customHeight="1">
      <c r="A14" s="8"/>
      <c r="B14" s="8"/>
      <c r="C14" s="5"/>
      <c r="D14" s="5"/>
      <c r="E14" s="5"/>
      <c r="F14" s="34"/>
      <c r="G14" s="33"/>
      <c r="H14" s="33"/>
      <c r="I14" s="33"/>
      <c r="J14" s="33"/>
      <c r="K14" s="34"/>
      <c r="L14" s="111"/>
      <c r="M14" s="5"/>
      <c r="N14" s="8"/>
      <c r="O14" s="437"/>
      <c r="P14" s="131"/>
      <c r="Q14" s="32"/>
      <c r="R14" s="105"/>
      <c r="S14" s="33"/>
    </row>
    <row r="15" spans="1:19" ht="0.75" customHeight="1">
      <c r="A15" s="8"/>
      <c r="B15" s="8"/>
      <c r="C15" s="5"/>
      <c r="D15" s="5"/>
      <c r="E15" s="5"/>
      <c r="F15" s="34"/>
      <c r="G15" s="33"/>
      <c r="H15" s="33"/>
      <c r="I15" s="33"/>
      <c r="J15" s="33"/>
      <c r="K15" s="34"/>
      <c r="L15" s="111"/>
      <c r="M15" s="5"/>
      <c r="N15" s="8"/>
      <c r="O15" s="437"/>
      <c r="P15" s="131"/>
      <c r="Q15" s="32"/>
      <c r="R15" s="105"/>
      <c r="S15" s="33"/>
    </row>
    <row r="16" spans="1:19" ht="15" customHeight="1">
      <c r="A16" s="31"/>
      <c r="B16" s="70" t="s">
        <v>120</v>
      </c>
      <c r="C16" s="8" t="s">
        <v>119</v>
      </c>
      <c r="D16" s="31"/>
      <c r="E16" s="31"/>
      <c r="F16" s="31"/>
      <c r="G16" s="31"/>
      <c r="H16" s="529"/>
      <c r="I16" s="663"/>
      <c r="J16" s="529"/>
      <c r="K16" s="529"/>
      <c r="L16" s="569"/>
      <c r="M16" s="569"/>
      <c r="N16" s="5"/>
      <c r="O16" s="568">
        <f>O5+O7+O9+O11</f>
        <v>0</v>
      </c>
      <c r="P16" s="71" t="s">
        <v>21</v>
      </c>
      <c r="Q16" s="32" t="s">
        <v>62</v>
      </c>
      <c r="R16" s="522">
        <f>IF(O16=0,,R5+R7+R9+R11)</f>
        <v>0</v>
      </c>
      <c r="S16" s="8" t="s">
        <v>26</v>
      </c>
    </row>
    <row r="17" spans="1:19" ht="1.5" customHeight="1">
      <c r="A17" s="31"/>
      <c r="B17" s="70"/>
      <c r="C17" s="31"/>
      <c r="D17" s="31"/>
      <c r="E17" s="31"/>
      <c r="F17" s="31"/>
      <c r="G17" s="31"/>
      <c r="H17" s="31"/>
      <c r="I17" s="8"/>
      <c r="J17" s="8"/>
      <c r="K17" s="5"/>
      <c r="L17" s="74"/>
      <c r="M17" s="75"/>
      <c r="N17" s="5"/>
      <c r="O17" s="660"/>
      <c r="P17" s="71"/>
      <c r="Q17" s="32"/>
      <c r="R17" s="566"/>
      <c r="S17" s="8"/>
    </row>
    <row r="18" spans="1:19" ht="15" customHeight="1">
      <c r="A18" s="8"/>
      <c r="B18" s="70" t="s">
        <v>121</v>
      </c>
      <c r="C18" s="360">
        <f>IF(Saisie!B97="Autre créancier","",Saisie!B97)</f>
      </c>
      <c r="D18" s="664"/>
      <c r="E18" s="664"/>
      <c r="F18" s="664"/>
      <c r="G18" s="664"/>
      <c r="H18" s="665"/>
      <c r="I18" s="664"/>
      <c r="J18" s="664"/>
      <c r="K18" s="664"/>
      <c r="L18" s="664"/>
      <c r="M18" s="125"/>
      <c r="N18" s="5"/>
      <c r="O18" s="568">
        <f>Saisie!C97</f>
        <v>0</v>
      </c>
      <c r="P18" s="71" t="s">
        <v>21</v>
      </c>
      <c r="Q18" s="32" t="s">
        <v>62</v>
      </c>
      <c r="R18" s="522">
        <f>IF(O18=0,,ROUND(O18/$O$22*100,1))</f>
        <v>0</v>
      </c>
      <c r="S18" s="8" t="s">
        <v>26</v>
      </c>
    </row>
    <row r="19" spans="1:19" ht="15" customHeight="1">
      <c r="A19" s="8"/>
      <c r="B19" s="8"/>
      <c r="C19" s="666"/>
      <c r="D19" s="666">
        <f>Saisie!C98</f>
        <v>0</v>
      </c>
      <c r="E19" s="758"/>
      <c r="F19" s="759">
        <f>IF(Saisie!C98&gt;0,"Taux:","")</f>
      </c>
      <c r="G19" s="760">
        <f>Saisie!C98</f>
        <v>0</v>
      </c>
      <c r="H19" s="761">
        <f>IF(Saisie!C98&gt;0,"%","")</f>
      </c>
      <c r="I19" s="761">
        <f>IF(Saisie!C98&gt;0,"amortissement:","")</f>
      </c>
      <c r="J19" s="667"/>
      <c r="K19" s="666"/>
      <c r="L19" s="768">
        <f>IF(Saisie!E97&gt;0,Saisie!E97,IF('Page 3'!P29=0,"",'Page 3'!P29))</f>
      </c>
      <c r="M19" s="769">
        <f>IF(Saisie!E97&gt;0,"%",IF('Page 3'!P29=0,"","F"))</f>
      </c>
      <c r="N19" s="5"/>
      <c r="O19" s="438"/>
      <c r="P19" s="75"/>
      <c r="Q19" s="32"/>
      <c r="R19" s="121"/>
      <c r="S19" s="8"/>
    </row>
    <row r="20" spans="1:19" ht="15" customHeight="1">
      <c r="A20" s="8"/>
      <c r="B20" s="70" t="s">
        <v>123</v>
      </c>
      <c r="C20" s="8" t="s">
        <v>122</v>
      </c>
      <c r="D20" s="8"/>
      <c r="E20" s="8"/>
      <c r="F20" s="8"/>
      <c r="G20" s="664">
        <f>IF(Saisie!B103="commentaire éventuel sur fonds propres",,Saisie!B103)</f>
        <v>0</v>
      </c>
      <c r="H20" s="664"/>
      <c r="I20" s="664"/>
      <c r="J20" s="664"/>
      <c r="K20" s="664"/>
      <c r="L20" s="668"/>
      <c r="M20" s="132"/>
      <c r="N20" s="5"/>
      <c r="O20" s="568">
        <f>O22-O16-O18</f>
        <v>0</v>
      </c>
      <c r="P20" s="71" t="s">
        <v>21</v>
      </c>
      <c r="Q20" s="32" t="s">
        <v>62</v>
      </c>
      <c r="R20" s="522">
        <f>IF(O20=0,,ROUND(O20/$O$22*100,1))</f>
        <v>0</v>
      </c>
      <c r="S20" s="8" t="s">
        <v>26</v>
      </c>
    </row>
    <row r="21" spans="1:19" ht="2.25" customHeight="1">
      <c r="A21" s="8"/>
      <c r="B21" s="8"/>
      <c r="C21" s="8"/>
      <c r="D21" s="8"/>
      <c r="E21" s="8"/>
      <c r="F21" s="8"/>
      <c r="G21" s="8"/>
      <c r="H21" s="8"/>
      <c r="I21" s="8"/>
      <c r="J21" s="8"/>
      <c r="K21" s="5"/>
      <c r="L21" s="74"/>
      <c r="M21" s="75"/>
      <c r="N21" s="5"/>
      <c r="O21" s="130"/>
      <c r="P21" s="118"/>
      <c r="Q21" s="32"/>
      <c r="R21" s="119"/>
      <c r="S21" s="38"/>
    </row>
    <row r="22" spans="1:19" ht="12.75">
      <c r="A22" s="33"/>
      <c r="B22" s="73" t="s">
        <v>469</v>
      </c>
      <c r="C22" s="33" t="s">
        <v>124</v>
      </c>
      <c r="D22" s="33"/>
      <c r="E22" s="33"/>
      <c r="F22" s="33"/>
      <c r="G22" s="635"/>
      <c r="H22" s="635"/>
      <c r="I22" s="635"/>
      <c r="J22" s="635"/>
      <c r="K22" s="635"/>
      <c r="L22" s="669"/>
      <c r="M22" s="669"/>
      <c r="N22" s="645"/>
      <c r="O22" s="518">
        <f>IF('Page 1'!Q68&gt;0,'Page 1'!Q68,'Page 1'!Q64)</f>
        <v>0</v>
      </c>
      <c r="P22" s="71" t="s">
        <v>21</v>
      </c>
      <c r="Q22" s="48" t="s">
        <v>62</v>
      </c>
      <c r="R22" s="104">
        <v>100</v>
      </c>
      <c r="S22" s="8" t="s">
        <v>26</v>
      </c>
    </row>
    <row r="23" spans="1:19" ht="7.5" customHeight="1">
      <c r="A23" s="33"/>
      <c r="B23" s="38"/>
      <c r="C23" s="38"/>
      <c r="D23" s="38"/>
      <c r="E23" s="38"/>
      <c r="F23" s="38"/>
      <c r="G23" s="38"/>
      <c r="H23" s="38"/>
      <c r="I23" s="38"/>
      <c r="J23" s="38"/>
      <c r="K23" s="54"/>
      <c r="L23" s="117"/>
      <c r="M23" s="118"/>
      <c r="N23" s="54"/>
      <c r="O23" s="117"/>
      <c r="P23" s="118"/>
      <c r="Q23" s="39"/>
      <c r="R23" s="119"/>
      <c r="S23" s="38"/>
    </row>
    <row r="24" spans="1:19" ht="6.75" customHeight="1">
      <c r="A24" s="31"/>
      <c r="B24" s="31"/>
      <c r="C24" s="31"/>
      <c r="D24" s="31"/>
      <c r="E24" s="31"/>
      <c r="F24" s="6"/>
      <c r="G24" s="9"/>
      <c r="H24" s="9"/>
      <c r="I24" s="9"/>
      <c r="J24" s="9"/>
      <c r="K24" s="12"/>
      <c r="L24" s="13"/>
      <c r="M24" s="14"/>
      <c r="N24" s="12"/>
      <c r="O24" s="13"/>
      <c r="P24" s="14"/>
      <c r="Q24" s="10"/>
      <c r="R24" s="18"/>
      <c r="S24" s="9"/>
    </row>
    <row r="25" spans="1:19" ht="15" customHeight="1">
      <c r="A25" s="68" t="s">
        <v>125</v>
      </c>
      <c r="B25" s="31" t="s">
        <v>126</v>
      </c>
      <c r="C25" s="8"/>
      <c r="D25" s="8"/>
      <c r="E25" s="8"/>
      <c r="F25" s="8"/>
      <c r="G25" s="515">
        <f>IF(Saisie!C109="commentaire éventuel",,Saisie!C109)</f>
        <v>0</v>
      </c>
      <c r="H25" s="515"/>
      <c r="I25" s="515"/>
      <c r="J25" s="515"/>
      <c r="K25" s="515"/>
      <c r="L25" s="549"/>
      <c r="M25" s="549"/>
      <c r="N25" s="515"/>
      <c r="O25" s="549"/>
      <c r="P25" s="549"/>
      <c r="Q25" s="515"/>
      <c r="R25" s="670"/>
      <c r="S25" s="9"/>
    </row>
    <row r="26" spans="1:19" ht="15" customHeight="1">
      <c r="A26" s="31"/>
      <c r="B26" s="68" t="s">
        <v>127</v>
      </c>
      <c r="C26" s="31" t="s">
        <v>128</v>
      </c>
      <c r="D26" s="31"/>
      <c r="E26" s="31"/>
      <c r="F26" s="31"/>
      <c r="G26" s="515">
        <f>IF(Saisie!C110="commentaire éventuel",,Saisie!C110)</f>
        <v>0</v>
      </c>
      <c r="H26" s="515"/>
      <c r="I26" s="515"/>
      <c r="J26" s="515"/>
      <c r="K26" s="515"/>
      <c r="L26" s="549"/>
      <c r="M26" s="549"/>
      <c r="N26" s="515"/>
      <c r="O26" s="549"/>
      <c r="P26" s="549"/>
      <c r="Q26" s="515"/>
      <c r="R26" s="670"/>
      <c r="S26" s="9"/>
    </row>
    <row r="27" spans="1:19" ht="14.25" customHeight="1">
      <c r="A27" s="31"/>
      <c r="B27" s="31"/>
      <c r="C27" s="102" t="s">
        <v>129</v>
      </c>
      <c r="D27" s="68" t="s">
        <v>130</v>
      </c>
      <c r="E27" s="68"/>
      <c r="F27" s="68"/>
      <c r="G27" s="515">
        <f>IF(Saisie!C111="commentaire éventuel",,Saisie!C111)</f>
        <v>0</v>
      </c>
      <c r="H27" s="515"/>
      <c r="I27" s="515"/>
      <c r="J27" s="515"/>
      <c r="K27" s="515"/>
      <c r="L27" s="549"/>
      <c r="M27" s="549"/>
      <c r="N27" s="515"/>
      <c r="O27" s="549"/>
      <c r="P27" s="549"/>
      <c r="Q27" s="515"/>
      <c r="R27" s="670"/>
      <c r="S27" s="9"/>
    </row>
    <row r="28" spans="1:19" s="603" customFormat="1" ht="15" customHeight="1">
      <c r="A28" s="8"/>
      <c r="B28" s="8"/>
      <c r="C28" s="5"/>
      <c r="D28" s="70" t="s">
        <v>131</v>
      </c>
      <c r="E28" s="5"/>
      <c r="F28" s="511">
        <f>IF(Saisie!C112&gt;0,Saisie!C112,)</f>
        <v>0</v>
      </c>
      <c r="G28" s="671" t="s">
        <v>23</v>
      </c>
      <c r="H28" s="134"/>
      <c r="I28" s="791">
        <f>IF(Saisie!C112&gt;0,Saisie!F112,)</f>
        <v>0</v>
      </c>
      <c r="J28" s="124" t="str">
        <f>IF(Saisie!G112&gt;0,Saisie!G112,)</f>
        <v>pièces </v>
      </c>
      <c r="K28" s="32" t="s">
        <v>132</v>
      </c>
      <c r="L28" s="518">
        <f>IF(Saisie!I112&gt;0,Saisie!I112,IF(Saisie!F112=0,"",O28/Saisie!F112))</f>
      </c>
      <c r="M28" s="71" t="s">
        <v>21</v>
      </c>
      <c r="N28" s="135" t="s">
        <v>62</v>
      </c>
      <c r="O28" s="518">
        <f>IF(Saisie!M16="ZD locatif",R35-O29-O30-O31-O32,IF(Saisie!M16="ZD vente",R35-O29-O30-O31-O32,IF(Saisie!M16="ZD commercial",R35-O29-O30-O31-O32,IF(Saisie!M16="HM",R35-O29-O30-O31-O32,IF(Saisie!I112&gt;0,Saisie!I112*Saisie!F112,Saisie!L112)))))</f>
        <v>0</v>
      </c>
      <c r="P28" s="71" t="s">
        <v>21</v>
      </c>
      <c r="Q28" s="712">
        <f>IF(F28&gt;0,Saisie!B112,)</f>
        <v>0</v>
      </c>
      <c r="R28" s="712"/>
      <c r="S28" s="529"/>
    </row>
    <row r="29" spans="1:19" s="603" customFormat="1" ht="15" customHeight="1">
      <c r="A29" s="8"/>
      <c r="B29" s="8"/>
      <c r="C29" s="5"/>
      <c r="D29" s="70" t="s">
        <v>133</v>
      </c>
      <c r="E29" s="5"/>
      <c r="F29" s="511">
        <f>IF(Saisie!C113&gt;0,Saisie!C113,)</f>
        <v>0</v>
      </c>
      <c r="G29" s="671" t="str">
        <f>Saisie!D113</f>
        <v>logts</v>
      </c>
      <c r="H29" s="134"/>
      <c r="I29" s="791">
        <f>IF(Saisie!C113&gt;0,Saisie!F113,)</f>
        <v>0</v>
      </c>
      <c r="J29" s="124">
        <f>IF(Saisie!G113&gt;0,Saisie!G113,)</f>
        <v>0</v>
      </c>
      <c r="K29" s="32" t="s">
        <v>132</v>
      </c>
      <c r="L29" s="518">
        <f>IF(F29&gt;0,O29/I29,)</f>
        <v>0</v>
      </c>
      <c r="M29" s="71" t="s">
        <v>21</v>
      </c>
      <c r="N29" s="135" t="s">
        <v>62</v>
      </c>
      <c r="O29" s="518">
        <f>IF(Saisie!I113&gt;0,Saisie!I113*Saisie!F113,Saisie!L113)</f>
        <v>0</v>
      </c>
      <c r="P29" s="71" t="s">
        <v>21</v>
      </c>
      <c r="Q29" s="712">
        <f>IF(F29&gt;0,Saisie!B113,)</f>
        <v>0</v>
      </c>
      <c r="R29" s="712"/>
      <c r="S29" s="529"/>
    </row>
    <row r="30" spans="1:19" s="603" customFormat="1" ht="15" customHeight="1">
      <c r="A30" s="8"/>
      <c r="B30" s="8"/>
      <c r="C30" s="5"/>
      <c r="D30" s="70" t="s">
        <v>134</v>
      </c>
      <c r="E30" s="5"/>
      <c r="F30" s="511">
        <f>IF(Saisie!C114&gt;0,Saisie!C114,)</f>
        <v>0</v>
      </c>
      <c r="G30" s="511">
        <f>Saisie!D114</f>
        <v>0</v>
      </c>
      <c r="H30" s="5"/>
      <c r="I30" s="791">
        <f>IF(Saisie!C114&gt;0,Saisie!F114,)</f>
        <v>0</v>
      </c>
      <c r="J30" s="124">
        <f>IF(Saisie!G114&gt;0,Saisie!G114,)</f>
        <v>0</v>
      </c>
      <c r="K30" s="32" t="s">
        <v>132</v>
      </c>
      <c r="L30" s="518">
        <f>IF(F30&gt;0,O30/I30,)</f>
        <v>0</v>
      </c>
      <c r="M30" s="71" t="s">
        <v>21</v>
      </c>
      <c r="N30" s="135" t="s">
        <v>62</v>
      </c>
      <c r="O30" s="518">
        <f>IF(Saisie!I114&gt;0,Saisie!I114*Saisie!F114,Saisie!L114)</f>
        <v>0</v>
      </c>
      <c r="P30" s="71" t="s">
        <v>21</v>
      </c>
      <c r="Q30" s="712">
        <f>IF(F30&gt;0,Saisie!B114,)</f>
        <v>0</v>
      </c>
      <c r="R30" s="712"/>
      <c r="S30" s="529"/>
    </row>
    <row r="31" spans="1:19" s="603" customFormat="1" ht="15" customHeight="1">
      <c r="A31" s="8"/>
      <c r="B31" s="8"/>
      <c r="C31" s="5"/>
      <c r="D31" s="70" t="s">
        <v>135</v>
      </c>
      <c r="E31" s="5"/>
      <c r="F31" s="511">
        <f>IF(Saisie!C115&gt;0,Saisie!C115,)</f>
        <v>0</v>
      </c>
      <c r="G31" s="511">
        <f>Saisie!D115</f>
        <v>0</v>
      </c>
      <c r="H31" s="5"/>
      <c r="I31" s="791">
        <f>IF(Saisie!C115&gt;0,Saisie!F115,)</f>
        <v>0</v>
      </c>
      <c r="J31" s="124">
        <f>IF(Saisie!G115&gt;0,Saisie!G115,)</f>
        <v>0</v>
      </c>
      <c r="K31" s="32" t="s">
        <v>132</v>
      </c>
      <c r="L31" s="518">
        <f>IF(F31&gt;0,O31/I31,)</f>
        <v>0</v>
      </c>
      <c r="M31" s="71" t="s">
        <v>21</v>
      </c>
      <c r="N31" s="135" t="s">
        <v>62</v>
      </c>
      <c r="O31" s="518">
        <f>IF(Saisie!I115&gt;0,Saisie!I115*Saisie!F115,Saisie!L115)</f>
        <v>0</v>
      </c>
      <c r="P31" s="71" t="s">
        <v>21</v>
      </c>
      <c r="Q31" s="712">
        <f>IF(F31&gt;0,Saisie!B115,)</f>
        <v>0</v>
      </c>
      <c r="R31" s="712"/>
      <c r="S31" s="529"/>
    </row>
    <row r="32" spans="1:19" s="603" customFormat="1" ht="15" customHeight="1">
      <c r="A32" s="8"/>
      <c r="B32" s="8"/>
      <c r="C32" s="5"/>
      <c r="D32" s="70" t="s">
        <v>249</v>
      </c>
      <c r="E32" s="5"/>
      <c r="F32" s="511">
        <f>IF(Saisie!C116&gt;0,Saisie!C116,)</f>
        <v>0</v>
      </c>
      <c r="G32" s="511">
        <f>Saisie!D116</f>
        <v>0</v>
      </c>
      <c r="H32" s="5"/>
      <c r="I32" s="791">
        <f>IF(Saisie!C116&gt;0,Saisie!F116,)</f>
        <v>0</v>
      </c>
      <c r="J32" s="124">
        <f>IF(Saisie!G116&gt;0,Saisie!G116,)</f>
        <v>0</v>
      </c>
      <c r="K32" s="32" t="s">
        <v>132</v>
      </c>
      <c r="L32" s="518">
        <f>IF(F32&gt;0,O32/I32,)</f>
        <v>0</v>
      </c>
      <c r="M32" s="71" t="s">
        <v>21</v>
      </c>
      <c r="N32" s="136" t="s">
        <v>62</v>
      </c>
      <c r="O32" s="518">
        <f>IF(Saisie!I116&gt;0,Saisie!I116*Saisie!F116,Saisie!L116)</f>
        <v>0</v>
      </c>
      <c r="P32" s="71" t="s">
        <v>21</v>
      </c>
      <c r="Q32" s="712">
        <f>IF(F32&gt;0,Saisie!B116,)</f>
        <v>0</v>
      </c>
      <c r="R32" s="712"/>
      <c r="S32" s="529"/>
    </row>
    <row r="33" spans="1:19" s="603" customFormat="1" ht="2.25" customHeight="1">
      <c r="A33" s="8"/>
      <c r="B33" s="8"/>
      <c r="C33" s="5"/>
      <c r="D33" s="5"/>
      <c r="E33" s="5"/>
      <c r="F33" s="137"/>
      <c r="G33" s="137"/>
      <c r="H33" s="96"/>
      <c r="I33" s="794"/>
      <c r="J33" s="137"/>
      <c r="K33" s="34"/>
      <c r="L33" s="138"/>
      <c r="M33" s="139"/>
      <c r="N33" s="140"/>
      <c r="O33" s="76"/>
      <c r="P33" s="77"/>
      <c r="Q33" s="530"/>
      <c r="R33" s="530"/>
      <c r="S33" s="529"/>
    </row>
    <row r="34" spans="1:19" s="603" customFormat="1" ht="11.25" customHeight="1">
      <c r="A34" s="9"/>
      <c r="B34" s="544"/>
      <c r="C34" s="529"/>
      <c r="D34" s="529"/>
      <c r="E34" s="529"/>
      <c r="F34" s="595"/>
      <c r="G34" s="595"/>
      <c r="H34" s="595"/>
      <c r="I34" s="795"/>
      <c r="J34" s="529"/>
      <c r="K34" s="529"/>
      <c r="L34" s="672"/>
      <c r="M34" s="672"/>
      <c r="N34" s="596"/>
      <c r="O34" s="596"/>
      <c r="P34" s="596"/>
      <c r="Q34" s="530"/>
      <c r="R34" s="530"/>
      <c r="S34" s="529"/>
    </row>
    <row r="35" spans="1:19" ht="15" customHeight="1">
      <c r="A35" s="96"/>
      <c r="B35" s="96"/>
      <c r="C35" s="34"/>
      <c r="D35" s="34" t="s">
        <v>77</v>
      </c>
      <c r="E35" s="34"/>
      <c r="F35" s="511">
        <f>Saisie!C112+Saisie!C113+Saisie!C114+Saisie!C115+Saisie!C116</f>
        <v>0</v>
      </c>
      <c r="G35" s="96" t="str">
        <f>G28</f>
        <v>logts</v>
      </c>
      <c r="H35" s="34"/>
      <c r="I35" s="796">
        <f>Saisie!F112+Saisie!F113+Saisie!F114+Saisie!F115+Saisie!F10</f>
        <v>0</v>
      </c>
      <c r="J35" s="96" t="s">
        <v>136</v>
      </c>
      <c r="K35" s="635"/>
      <c r="L35" s="673"/>
      <c r="M35" s="637"/>
      <c r="N35" s="637"/>
      <c r="O35" s="635"/>
      <c r="P35" s="635"/>
      <c r="Q35" s="71" t="s">
        <v>62</v>
      </c>
      <c r="R35" s="518">
        <f>IF(Saisie!M16="ZD locatif",R67-R56-R45,IF(Saisie!M16="ZD vente",R67-R56-R45,IF(Saisie!M16="ZD commercial",R67-R56-R45,IF(Saisie!M16="HM",R67-R56-R45,O28+O29+O30+O31+O32))))</f>
        <v>0</v>
      </c>
      <c r="S35" s="33" t="s">
        <v>21</v>
      </c>
    </row>
    <row r="36" spans="1:19" ht="6" customHeight="1">
      <c r="A36" s="51"/>
      <c r="B36" s="51"/>
      <c r="C36" s="51"/>
      <c r="D36" s="53"/>
      <c r="E36" s="53"/>
      <c r="F36" s="53"/>
      <c r="G36" s="38"/>
      <c r="H36" s="38"/>
      <c r="I36" s="38"/>
      <c r="J36" s="38"/>
      <c r="K36" s="54"/>
      <c r="L36" s="76"/>
      <c r="M36" s="77"/>
      <c r="N36" s="140"/>
      <c r="O36" s="76"/>
      <c r="P36" s="77"/>
      <c r="Q36" s="71"/>
      <c r="R36" s="80"/>
      <c r="S36" s="33"/>
    </row>
    <row r="37" spans="1:19" ht="9" customHeight="1">
      <c r="A37" s="51"/>
      <c r="B37" s="51"/>
      <c r="C37" s="51"/>
      <c r="D37" s="51"/>
      <c r="E37" s="51"/>
      <c r="F37" s="51"/>
      <c r="G37" s="33"/>
      <c r="H37" s="33"/>
      <c r="I37" s="33"/>
      <c r="J37" s="33"/>
      <c r="K37" s="34"/>
      <c r="L37" s="82"/>
      <c r="M37" s="71"/>
      <c r="N37" s="136"/>
      <c r="O37" s="82"/>
      <c r="P37" s="71"/>
      <c r="Q37" s="71"/>
      <c r="R37" s="80"/>
      <c r="S37" s="33"/>
    </row>
    <row r="38" spans="1:19" ht="12.75">
      <c r="A38" s="31"/>
      <c r="B38" s="31"/>
      <c r="C38" s="102" t="s">
        <v>137</v>
      </c>
      <c r="D38" s="68" t="s">
        <v>138</v>
      </c>
      <c r="E38" s="68"/>
      <c r="F38" s="68"/>
      <c r="G38" s="8"/>
      <c r="H38" s="8"/>
      <c r="I38" s="8"/>
      <c r="J38" s="515">
        <f>IF(Saisie!C120="commentaire éventuel",,Saisie!C120)</f>
        <v>0</v>
      </c>
      <c r="K38" s="515"/>
      <c r="L38" s="674"/>
      <c r="M38" s="674"/>
      <c r="N38" s="674"/>
      <c r="O38" s="674"/>
      <c r="P38" s="674"/>
      <c r="Q38" s="674"/>
      <c r="R38" s="674"/>
      <c r="S38" s="9"/>
    </row>
    <row r="39" spans="1:19" s="603" customFormat="1" ht="15" customHeight="1">
      <c r="A39" s="8"/>
      <c r="B39" s="8"/>
      <c r="C39" s="5"/>
      <c r="D39" s="70" t="s">
        <v>139</v>
      </c>
      <c r="E39" s="5"/>
      <c r="F39" s="791">
        <f>Saisie!F121</f>
        <v>0</v>
      </c>
      <c r="G39" s="96" t="s">
        <v>140</v>
      </c>
      <c r="H39" s="5"/>
      <c r="I39" s="675">
        <f>Saisie!C121</f>
        <v>0</v>
      </c>
      <c r="J39" s="141"/>
      <c r="K39" s="32" t="s">
        <v>132</v>
      </c>
      <c r="L39" s="518">
        <f>IF(Saisie!I121&gt;0,Saisie!I121,IF(F39=0,"",'Page 2'!O39/'Page 2'!F39))</f>
      </c>
      <c r="M39" s="71" t="s">
        <v>21</v>
      </c>
      <c r="N39" s="135" t="s">
        <v>62</v>
      </c>
      <c r="O39" s="518">
        <f>IF(Saisie!L121&gt;0,Saisie!L121,Saisie!I121*Saisie!F121)</f>
        <v>0</v>
      </c>
      <c r="P39" s="71" t="s">
        <v>21</v>
      </c>
      <c r="Q39" s="530"/>
      <c r="R39" s="530"/>
      <c r="S39" s="529"/>
    </row>
    <row r="40" spans="1:19" s="603" customFormat="1" ht="15" customHeight="1">
      <c r="A40" s="8"/>
      <c r="B40" s="8"/>
      <c r="C40" s="5"/>
      <c r="D40" s="70" t="s">
        <v>141</v>
      </c>
      <c r="E40" s="5"/>
      <c r="F40" s="791">
        <f>Saisie!F122</f>
        <v>0</v>
      </c>
      <c r="G40" s="96" t="s">
        <v>140</v>
      </c>
      <c r="H40" s="5"/>
      <c r="I40" s="675">
        <f>Saisie!C122</f>
        <v>0</v>
      </c>
      <c r="J40" s="141"/>
      <c r="K40" s="32" t="s">
        <v>132</v>
      </c>
      <c r="L40" s="518">
        <f>IF(Saisie!F122&gt;0,O40/F40,)</f>
        <v>0</v>
      </c>
      <c r="M40" s="71" t="s">
        <v>21</v>
      </c>
      <c r="N40" s="135" t="s">
        <v>62</v>
      </c>
      <c r="O40" s="518">
        <f>IF(Saisie!L122&gt;0,Saisie!L122,Saisie!I122*Saisie!F122)</f>
        <v>0</v>
      </c>
      <c r="P40" s="71" t="s">
        <v>21</v>
      </c>
      <c r="Q40" s="530"/>
      <c r="R40" s="530"/>
      <c r="S40" s="529"/>
    </row>
    <row r="41" spans="1:19" s="603" customFormat="1" ht="15" customHeight="1">
      <c r="A41" s="8"/>
      <c r="B41" s="8"/>
      <c r="C41" s="5"/>
      <c r="D41" s="70" t="s">
        <v>142</v>
      </c>
      <c r="E41" s="5"/>
      <c r="F41" s="791">
        <f>Saisie!F123</f>
        <v>0</v>
      </c>
      <c r="G41" s="96" t="s">
        <v>140</v>
      </c>
      <c r="H41" s="5"/>
      <c r="I41" s="675">
        <f>Saisie!C123</f>
        <v>0</v>
      </c>
      <c r="J41" s="141"/>
      <c r="K41" s="32" t="s">
        <v>132</v>
      </c>
      <c r="L41" s="518">
        <f>IF(Saisie!F123&gt;0,O41/F41,)</f>
        <v>0</v>
      </c>
      <c r="M41" s="71" t="s">
        <v>21</v>
      </c>
      <c r="N41" s="135" t="s">
        <v>62</v>
      </c>
      <c r="O41" s="518">
        <f>IF(Saisie!L123&gt;0,Saisie!L123,Saisie!I123*Saisie!F123)</f>
        <v>0</v>
      </c>
      <c r="P41" s="71" t="s">
        <v>21</v>
      </c>
      <c r="Q41" s="530"/>
      <c r="R41" s="530"/>
      <c r="S41" s="529"/>
    </row>
    <row r="42" spans="1:19" s="603" customFormat="1" ht="15" customHeight="1">
      <c r="A42" s="8"/>
      <c r="B42" s="8"/>
      <c r="C42" s="5"/>
      <c r="D42" s="70" t="s">
        <v>143</v>
      </c>
      <c r="E42" s="5"/>
      <c r="F42" s="791">
        <f>Saisie!F124</f>
        <v>0</v>
      </c>
      <c r="G42" s="96" t="s">
        <v>140</v>
      </c>
      <c r="H42" s="5"/>
      <c r="I42" s="675">
        <f>Saisie!C124</f>
        <v>0</v>
      </c>
      <c r="J42" s="141"/>
      <c r="K42" s="32" t="s">
        <v>132</v>
      </c>
      <c r="L42" s="518">
        <f>IF(Saisie!F124&gt;0,O42/F42,)</f>
        <v>0</v>
      </c>
      <c r="M42" s="311" t="s">
        <v>21</v>
      </c>
      <c r="N42" s="135" t="s">
        <v>62</v>
      </c>
      <c r="O42" s="518">
        <f>IF(Saisie!L124&gt;0,Saisie!L124,Saisie!I124*Saisie!F124)</f>
        <v>0</v>
      </c>
      <c r="P42" s="71" t="s">
        <v>21</v>
      </c>
      <c r="Q42" s="530"/>
      <c r="R42" s="530"/>
      <c r="S42" s="529"/>
    </row>
    <row r="43" spans="1:19" s="603" customFormat="1" ht="2.25" customHeight="1">
      <c r="A43" s="8"/>
      <c r="B43" s="8"/>
      <c r="C43" s="5"/>
      <c r="D43" s="5"/>
      <c r="E43" s="5"/>
      <c r="F43" s="792"/>
      <c r="G43" s="137"/>
      <c r="H43" s="96"/>
      <c r="I43" s="33"/>
      <c r="J43" s="33"/>
      <c r="K43" s="34"/>
      <c r="L43" s="138"/>
      <c r="M43" s="139"/>
      <c r="N43" s="143"/>
      <c r="O43" s="76"/>
      <c r="P43" s="77"/>
      <c r="Q43" s="580"/>
      <c r="R43" s="580"/>
      <c r="S43" s="529"/>
    </row>
    <row r="44" spans="1:19" s="603" customFormat="1" ht="5.25" customHeight="1">
      <c r="A44" s="9"/>
      <c r="B44" s="529"/>
      <c r="C44" s="529"/>
      <c r="D44" s="529"/>
      <c r="E44" s="529"/>
      <c r="F44" s="793"/>
      <c r="G44" s="595"/>
      <c r="H44" s="595"/>
      <c r="I44" s="595"/>
      <c r="J44" s="595"/>
      <c r="K44" s="595"/>
      <c r="L44" s="672"/>
      <c r="M44" s="672"/>
      <c r="N44" s="676"/>
      <c r="O44" s="596"/>
      <c r="P44" s="596"/>
      <c r="Q44" s="580"/>
      <c r="R44" s="580"/>
      <c r="S44" s="529"/>
    </row>
    <row r="45" spans="1:19" ht="15" customHeight="1">
      <c r="A45" s="49"/>
      <c r="B45" s="49"/>
      <c r="C45" s="5"/>
      <c r="D45" s="5" t="s">
        <v>77</v>
      </c>
      <c r="E45" s="5"/>
      <c r="F45" s="791">
        <f>SUM(F39:F42)</f>
        <v>0</v>
      </c>
      <c r="G45" s="96" t="s">
        <v>140</v>
      </c>
      <c r="H45" s="23"/>
      <c r="I45" s="635"/>
      <c r="J45" s="635"/>
      <c r="K45" s="635"/>
      <c r="L45" s="673"/>
      <c r="M45" s="637"/>
      <c r="N45" s="677"/>
      <c r="O45" s="677"/>
      <c r="P45" s="677"/>
      <c r="Q45" s="144" t="s">
        <v>62</v>
      </c>
      <c r="R45" s="518">
        <f>SUM(O39:O42)</f>
        <v>0</v>
      </c>
      <c r="S45" s="8" t="s">
        <v>21</v>
      </c>
    </row>
    <row r="46" spans="1:19" ht="6" customHeight="1">
      <c r="A46" s="8"/>
      <c r="B46" s="8"/>
      <c r="C46" s="51"/>
      <c r="D46" s="53"/>
      <c r="E46" s="53"/>
      <c r="F46" s="53"/>
      <c r="G46" s="38"/>
      <c r="H46" s="38"/>
      <c r="I46" s="38"/>
      <c r="J46" s="38"/>
      <c r="K46" s="54"/>
      <c r="L46" s="76"/>
      <c r="M46" s="77"/>
      <c r="N46" s="140"/>
      <c r="O46" s="76"/>
      <c r="P46" s="77"/>
      <c r="Q46" s="144"/>
      <c r="R46" s="145"/>
      <c r="S46" s="8"/>
    </row>
    <row r="47" spans="1:19" ht="9" customHeight="1">
      <c r="A47" s="8"/>
      <c r="B47" s="8"/>
      <c r="C47" s="51"/>
      <c r="D47" s="51"/>
      <c r="E47" s="51"/>
      <c r="F47" s="51"/>
      <c r="G47" s="33"/>
      <c r="H47" s="33"/>
      <c r="I47" s="33"/>
      <c r="J47" s="33"/>
      <c r="K47" s="34"/>
      <c r="L47" s="82"/>
      <c r="M47" s="71"/>
      <c r="N47" s="136"/>
      <c r="O47" s="82"/>
      <c r="P47" s="71"/>
      <c r="Q47" s="144"/>
      <c r="R47" s="145"/>
      <c r="S47" s="8"/>
    </row>
    <row r="48" spans="1:19" s="603" customFormat="1" ht="12.75">
      <c r="A48" s="31"/>
      <c r="B48" s="31"/>
      <c r="C48" s="102" t="s">
        <v>144</v>
      </c>
      <c r="D48" s="68" t="s">
        <v>35</v>
      </c>
      <c r="E48" s="68"/>
      <c r="F48" s="68"/>
      <c r="G48" s="515">
        <f>IF(Saisie!C128="commentaire éventuel",,Saisie!C128)</f>
        <v>0</v>
      </c>
      <c r="H48" s="515"/>
      <c r="I48" s="515"/>
      <c r="J48" s="515"/>
      <c r="K48" s="515"/>
      <c r="L48" s="678"/>
      <c r="M48" s="678"/>
      <c r="N48" s="678"/>
      <c r="O48" s="678"/>
      <c r="P48" s="580"/>
      <c r="Q48" s="580"/>
      <c r="R48" s="580"/>
      <c r="S48" s="529"/>
    </row>
    <row r="49" spans="1:19" ht="15" customHeight="1">
      <c r="A49" s="8"/>
      <c r="B49" s="8"/>
      <c r="C49" s="5"/>
      <c r="D49" s="70" t="s">
        <v>145</v>
      </c>
      <c r="E49" s="5"/>
      <c r="F49" s="679">
        <f>Saisie!F129</f>
        <v>0</v>
      </c>
      <c r="G49" s="452"/>
      <c r="H49" s="680">
        <f>IF(Saisie!F129&gt;0,IF(Saisie!C129="boxes ou park. int. ou park. ext. ou...",,Saisie!C129),)</f>
        <v>0</v>
      </c>
      <c r="I49" s="124"/>
      <c r="J49" s="124"/>
      <c r="K49" s="32" t="s">
        <v>132</v>
      </c>
      <c r="L49" s="518">
        <f>IF(Saisie!I129&gt;0,Saisie!I129,IF(F49=0,"",'Page 2'!O49/'Page 2'!F49))</f>
      </c>
      <c r="M49" s="71" t="s">
        <v>21</v>
      </c>
      <c r="N49" s="142" t="s">
        <v>62</v>
      </c>
      <c r="O49" s="518">
        <f>IF(Saisie!L129&gt;0,Saisie!L129,Saisie!I129*Saisie!F129)</f>
        <v>0</v>
      </c>
      <c r="P49" s="71" t="s">
        <v>21</v>
      </c>
      <c r="Q49" s="681"/>
      <c r="R49" s="682"/>
      <c r="S49" s="554"/>
    </row>
    <row r="50" spans="1:19" ht="15" customHeight="1">
      <c r="A50" s="8"/>
      <c r="B50" s="8"/>
      <c r="C50" s="5"/>
      <c r="D50" s="70" t="s">
        <v>146</v>
      </c>
      <c r="E50" s="5"/>
      <c r="F50" s="679">
        <f>Saisie!F130</f>
        <v>0</v>
      </c>
      <c r="G50" s="452"/>
      <c r="H50" s="680">
        <f>IF(Saisie!F130&gt;0,IF(Saisie!C130="boxes ou park. int. ou park. ext. ou...",,Saisie!C130),)</f>
        <v>0</v>
      </c>
      <c r="I50" s="124"/>
      <c r="J50" s="124"/>
      <c r="K50" s="32" t="s">
        <v>132</v>
      </c>
      <c r="L50" s="518">
        <f>IF(Saisie!I130&gt;0,Saisie!I130,IF(F50=0,"",'Page 2'!O50/'Page 2'!F50))</f>
      </c>
      <c r="M50" s="71" t="s">
        <v>21</v>
      </c>
      <c r="N50" s="142" t="s">
        <v>62</v>
      </c>
      <c r="O50" s="518">
        <f>IF(Saisie!L130&gt;0,Saisie!L130,Saisie!I130*Saisie!F130)</f>
        <v>0</v>
      </c>
      <c r="P50" s="71" t="s">
        <v>21</v>
      </c>
      <c r="Q50" s="681"/>
      <c r="R50" s="681"/>
      <c r="S50" s="554"/>
    </row>
    <row r="51" spans="1:19" ht="15" customHeight="1">
      <c r="A51" s="8"/>
      <c r="B51" s="8"/>
      <c r="C51" s="5"/>
      <c r="D51" s="70" t="s">
        <v>147</v>
      </c>
      <c r="E51" s="5"/>
      <c r="F51" s="679">
        <f>Saisie!F131</f>
        <v>0</v>
      </c>
      <c r="G51" s="452"/>
      <c r="H51" s="680">
        <f>IF(Saisie!F131&gt;0,IF(Saisie!C131="boxes ou park. int. ou park. ext. ou...",,Saisie!C131),)</f>
        <v>0</v>
      </c>
      <c r="I51" s="124"/>
      <c r="J51" s="124"/>
      <c r="K51" s="32" t="s">
        <v>132</v>
      </c>
      <c r="L51" s="518">
        <f>IF(Saisie!I131&gt;0,Saisie!I131,IF(F51=0,"",'Page 2'!O51/'Page 2'!F51))</f>
      </c>
      <c r="M51" s="71" t="s">
        <v>21</v>
      </c>
      <c r="N51" s="142" t="s">
        <v>62</v>
      </c>
      <c r="O51" s="518">
        <f>IF(Saisie!L131&gt;0,Saisie!L131,Saisie!I131*Saisie!F131)</f>
        <v>0</v>
      </c>
      <c r="P51" s="71" t="s">
        <v>21</v>
      </c>
      <c r="Q51" s="681"/>
      <c r="R51" s="681"/>
      <c r="S51" s="554"/>
    </row>
    <row r="52" spans="1:19" ht="15" customHeight="1">
      <c r="A52" s="8"/>
      <c r="B52" s="8"/>
      <c r="C52" s="5"/>
      <c r="D52" s="70" t="s">
        <v>148</v>
      </c>
      <c r="E52" s="5"/>
      <c r="F52" s="679">
        <f>Saisie!F132</f>
        <v>0</v>
      </c>
      <c r="G52" s="452"/>
      <c r="H52" s="680">
        <f>IF(Saisie!F132&gt;0,IF(Saisie!C132="boxes ou park. int. ou park. ext. ou...",,Saisie!C132),)</f>
        <v>0</v>
      </c>
      <c r="I52" s="124"/>
      <c r="J52" s="124"/>
      <c r="K52" s="32" t="s">
        <v>132</v>
      </c>
      <c r="L52" s="518">
        <f>IF(Saisie!I132&gt;0,Saisie!I132,IF(F52=0,"",'Page 2'!O52/'Page 2'!F52))</f>
      </c>
      <c r="M52" s="71" t="s">
        <v>21</v>
      </c>
      <c r="N52" s="142" t="s">
        <v>62</v>
      </c>
      <c r="O52" s="518">
        <f>IF(Saisie!L132&gt;0,Saisie!L132,Saisie!I132*Saisie!F132)</f>
        <v>0</v>
      </c>
      <c r="P52" s="71" t="s">
        <v>21</v>
      </c>
      <c r="Q52" s="681"/>
      <c r="R52" s="681"/>
      <c r="S52" s="554"/>
    </row>
    <row r="53" spans="1:19" ht="15" customHeight="1">
      <c r="A53" s="8"/>
      <c r="B53" s="8"/>
      <c r="C53" s="5"/>
      <c r="D53" s="70" t="s">
        <v>149</v>
      </c>
      <c r="E53" s="5"/>
      <c r="F53" s="679">
        <f>Saisie!F133</f>
        <v>0</v>
      </c>
      <c r="G53" s="452"/>
      <c r="H53" s="34" t="s">
        <v>150</v>
      </c>
      <c r="I53" s="34"/>
      <c r="J53" s="33"/>
      <c r="K53" s="5" t="s">
        <v>5</v>
      </c>
      <c r="L53" s="131" t="s">
        <v>151</v>
      </c>
      <c r="M53" s="26"/>
      <c r="N53" s="12" t="s">
        <v>31</v>
      </c>
      <c r="O53" s="683" t="s">
        <v>152</v>
      </c>
      <c r="P53" s="684"/>
      <c r="Q53" s="554" t="s">
        <v>31</v>
      </c>
      <c r="R53" s="685"/>
      <c r="S53" s="554"/>
    </row>
    <row r="54" spans="1:19" ht="2.25" customHeight="1">
      <c r="A54" s="8"/>
      <c r="B54" s="8"/>
      <c r="C54" s="564"/>
      <c r="D54" s="564"/>
      <c r="E54" s="564"/>
      <c r="F54" s="686"/>
      <c r="G54" s="686"/>
      <c r="H54" s="687"/>
      <c r="I54" s="687"/>
      <c r="J54" s="687"/>
      <c r="K54" s="564"/>
      <c r="L54" s="311"/>
      <c r="M54" s="311"/>
      <c r="N54" s="686"/>
      <c r="O54" s="688"/>
      <c r="P54" s="688"/>
      <c r="Q54" s="554"/>
      <c r="R54" s="685"/>
      <c r="S54" s="554"/>
    </row>
    <row r="55" spans="1:19" s="603" customFormat="1" ht="11.25" customHeight="1">
      <c r="A55" s="9"/>
      <c r="B55" s="9"/>
      <c r="C55" s="232"/>
      <c r="D55" s="529"/>
      <c r="E55" s="529"/>
      <c r="F55" s="595"/>
      <c r="G55" s="595"/>
      <c r="H55" s="595"/>
      <c r="I55" s="595"/>
      <c r="J55" s="595"/>
      <c r="K55" s="529"/>
      <c r="L55" s="596"/>
      <c r="M55" s="596"/>
      <c r="N55" s="595"/>
      <c r="O55" s="596"/>
      <c r="P55" s="596"/>
      <c r="Q55" s="529"/>
      <c r="R55" s="569"/>
      <c r="S55" s="529"/>
    </row>
    <row r="56" spans="1:19" ht="15" customHeight="1">
      <c r="A56" s="96"/>
      <c r="B56" s="96"/>
      <c r="C56" s="34"/>
      <c r="D56" s="34" t="s">
        <v>77</v>
      </c>
      <c r="E56" s="34"/>
      <c r="F56" s="679">
        <f>F49+F50+F51+F52+F53</f>
        <v>0</v>
      </c>
      <c r="G56" s="511"/>
      <c r="H56" s="96"/>
      <c r="I56" s="33" t="s">
        <v>153</v>
      </c>
      <c r="J56" s="33"/>
      <c r="K56" s="635"/>
      <c r="L56" s="669"/>
      <c r="M56" s="669"/>
      <c r="N56" s="635"/>
      <c r="O56" s="669"/>
      <c r="P56" s="669"/>
      <c r="Q56" s="48" t="s">
        <v>62</v>
      </c>
      <c r="R56" s="518">
        <f>SUM(O49:O52)</f>
        <v>0</v>
      </c>
      <c r="S56" s="33" t="s">
        <v>21</v>
      </c>
    </row>
    <row r="57" spans="1:19" ht="6" customHeight="1">
      <c r="A57" s="8"/>
      <c r="B57" s="8"/>
      <c r="C57" s="33"/>
      <c r="D57" s="38"/>
      <c r="E57" s="38"/>
      <c r="F57" s="38"/>
      <c r="G57" s="38"/>
      <c r="H57" s="38"/>
      <c r="I57" s="38"/>
      <c r="J57" s="38"/>
      <c r="K57" s="54"/>
      <c r="L57" s="117"/>
      <c r="M57" s="118"/>
      <c r="N57" s="54"/>
      <c r="O57" s="117"/>
      <c r="P57" s="118"/>
      <c r="Q57" s="39"/>
      <c r="R57" s="106"/>
      <c r="S57" s="38"/>
    </row>
    <row r="58" spans="1:19" ht="9" customHeight="1">
      <c r="A58" s="33"/>
      <c r="B58" s="33"/>
      <c r="C58" s="33"/>
      <c r="D58" s="33"/>
      <c r="E58" s="33"/>
      <c r="F58" s="33"/>
      <c r="G58" s="33"/>
      <c r="H58" s="33"/>
      <c r="I58" s="33"/>
      <c r="J58" s="33"/>
      <c r="K58" s="34"/>
      <c r="L58" s="133"/>
      <c r="M58" s="131"/>
      <c r="N58" s="34"/>
      <c r="O58" s="133"/>
      <c r="P58" s="131"/>
      <c r="Q58" s="48"/>
      <c r="R58" s="146"/>
      <c r="S58" s="33"/>
    </row>
    <row r="59" spans="1:19" ht="15" customHeight="1">
      <c r="A59" s="8"/>
      <c r="B59" s="9"/>
      <c r="C59" s="9"/>
      <c r="D59" s="9"/>
      <c r="E59" s="9"/>
      <c r="F59" s="9"/>
      <c r="G59" s="9"/>
      <c r="H59" s="9"/>
      <c r="I59" s="33" t="s">
        <v>154</v>
      </c>
      <c r="J59" s="33"/>
      <c r="K59" s="34"/>
      <c r="L59" s="669"/>
      <c r="M59" s="669"/>
      <c r="N59" s="635"/>
      <c r="O59" s="669"/>
      <c r="P59" s="669"/>
      <c r="Q59" s="48" t="s">
        <v>62</v>
      </c>
      <c r="R59" s="518">
        <f>R35+R45+R56</f>
        <v>0</v>
      </c>
      <c r="S59" s="8" t="s">
        <v>21</v>
      </c>
    </row>
    <row r="60" spans="1:19" ht="2.25" customHeight="1">
      <c r="A60" s="8"/>
      <c r="B60" s="8"/>
      <c r="C60" s="8"/>
      <c r="D60" s="8"/>
      <c r="E60" s="8"/>
      <c r="F60" s="8"/>
      <c r="G60" s="8"/>
      <c r="H60" s="8"/>
      <c r="I60" s="38"/>
      <c r="J60" s="38"/>
      <c r="K60" s="54"/>
      <c r="L60" s="117"/>
      <c r="M60" s="118"/>
      <c r="N60" s="54"/>
      <c r="O60" s="117"/>
      <c r="P60" s="118"/>
      <c r="Q60" s="39"/>
      <c r="R60" s="76"/>
      <c r="S60" s="38"/>
    </row>
    <row r="61" spans="1:19" ht="6" customHeight="1">
      <c r="A61" s="8"/>
      <c r="B61" s="8">
        <f>Saisie!F141</f>
        <v>0</v>
      </c>
      <c r="C61" s="9"/>
      <c r="D61" s="9"/>
      <c r="E61" s="9"/>
      <c r="F61" s="9"/>
      <c r="G61" s="9"/>
      <c r="H61" s="9"/>
      <c r="I61" s="9"/>
      <c r="J61" s="9"/>
      <c r="K61" s="12"/>
      <c r="L61" s="9"/>
      <c r="M61" s="10"/>
      <c r="N61" s="12"/>
      <c r="O61" s="13"/>
      <c r="P61" s="14"/>
      <c r="Q61" s="10"/>
      <c r="R61" s="25"/>
      <c r="S61" s="9"/>
    </row>
    <row r="62" spans="1:19" ht="10.5" customHeight="1">
      <c r="A62" s="31"/>
      <c r="B62" s="68" t="s">
        <v>155</v>
      </c>
      <c r="C62" s="31" t="s">
        <v>156</v>
      </c>
      <c r="D62" s="31"/>
      <c r="E62" s="31"/>
      <c r="F62" s="515">
        <f>IF(Saisie!C139="commentaire éventuel",,Saisie!C139)</f>
        <v>0</v>
      </c>
      <c r="G62" s="515"/>
      <c r="H62" s="515"/>
      <c r="I62" s="515"/>
      <c r="J62" s="515"/>
      <c r="K62" s="515"/>
      <c r="L62" s="515"/>
      <c r="M62" s="515"/>
      <c r="N62" s="515"/>
      <c r="O62" s="549"/>
      <c r="P62" s="549"/>
      <c r="Q62" s="515"/>
      <c r="R62" s="678"/>
      <c r="S62" s="9"/>
    </row>
    <row r="63" spans="1:19" ht="15" customHeight="1">
      <c r="A63" s="7"/>
      <c r="B63" s="7"/>
      <c r="C63" s="689"/>
      <c r="D63" s="689"/>
      <c r="E63" s="690">
        <f>IF(L63&gt;0,R63*100/L63,"")</f>
      </c>
      <c r="F63" s="147" t="s">
        <v>93</v>
      </c>
      <c r="G63" s="691">
        <f>Saisie!C142</f>
        <v>0</v>
      </c>
      <c r="H63" s="135" t="s">
        <v>157</v>
      </c>
      <c r="I63" s="83"/>
      <c r="J63" s="8"/>
      <c r="K63" s="124"/>
      <c r="L63" s="518">
        <f>$O$22/100*Saisie!C142</f>
        <v>0</v>
      </c>
      <c r="M63" s="71" t="s">
        <v>21</v>
      </c>
      <c r="N63" s="5" t="s">
        <v>92</v>
      </c>
      <c r="O63" s="692">
        <f>IF('Page 3'!V62&gt;0,R63/'Page 3'!V62,"")</f>
      </c>
      <c r="P63" s="148" t="s">
        <v>113</v>
      </c>
      <c r="Q63" s="32" t="s">
        <v>62</v>
      </c>
      <c r="R63" s="518">
        <f>R67-R59</f>
        <v>0</v>
      </c>
      <c r="S63" s="8" t="s">
        <v>21</v>
      </c>
    </row>
    <row r="64" spans="1:19" s="603" customFormat="1" ht="9" customHeight="1">
      <c r="A64" s="693"/>
      <c r="B64" s="693"/>
      <c r="C64" s="694">
        <f>IF(Saisie!B143="commentaire éventuel",,Saisie!B143)</f>
        <v>0</v>
      </c>
      <c r="D64" s="694"/>
      <c r="E64" s="695"/>
      <c r="F64" s="694"/>
      <c r="G64" s="584"/>
      <c r="H64" s="674"/>
      <c r="I64" s="674"/>
      <c r="J64" s="515"/>
      <c r="K64" s="584"/>
      <c r="L64" s="696"/>
      <c r="M64" s="697"/>
      <c r="N64" s="515"/>
      <c r="O64" s="698"/>
      <c r="P64" s="698"/>
      <c r="Q64" s="515"/>
      <c r="R64" s="696"/>
      <c r="S64" s="529"/>
    </row>
    <row r="65" spans="1:19" ht="2.25" customHeight="1">
      <c r="A65" s="8"/>
      <c r="B65" s="8"/>
      <c r="C65" s="8"/>
      <c r="D65" s="9"/>
      <c r="E65" s="9"/>
      <c r="F65" s="9"/>
      <c r="G65" s="9"/>
      <c r="H65" s="9"/>
      <c r="I65" s="9"/>
      <c r="J65" s="9"/>
      <c r="K65" s="12"/>
      <c r="L65" s="15"/>
      <c r="M65" s="16"/>
      <c r="N65" s="12"/>
      <c r="O65" s="13"/>
      <c r="P65" s="14"/>
      <c r="Q65" s="10"/>
      <c r="R65" s="20"/>
      <c r="S65" s="9"/>
    </row>
    <row r="66" spans="1:19" ht="7.5" customHeight="1">
      <c r="A66" s="149"/>
      <c r="B66" s="150"/>
      <c r="C66" s="150"/>
      <c r="D66" s="150"/>
      <c r="E66" s="150"/>
      <c r="F66" s="150"/>
      <c r="G66" s="150"/>
      <c r="H66" s="150"/>
      <c r="I66" s="150"/>
      <c r="J66" s="150"/>
      <c r="K66" s="151"/>
      <c r="L66" s="150"/>
      <c r="M66" s="152"/>
      <c r="N66" s="151"/>
      <c r="O66" s="153"/>
      <c r="P66" s="154"/>
      <c r="Q66" s="152"/>
      <c r="R66" s="155"/>
      <c r="S66" s="156"/>
    </row>
    <row r="67" spans="1:19" ht="15" customHeight="1">
      <c r="A67" s="157"/>
      <c r="B67" s="43" t="s">
        <v>158</v>
      </c>
      <c r="C67" s="51" t="s">
        <v>159</v>
      </c>
      <c r="D67" s="51"/>
      <c r="E67" s="51"/>
      <c r="F67" s="51"/>
      <c r="G67" s="554"/>
      <c r="H67" s="589"/>
      <c r="I67" s="589"/>
      <c r="J67" s="554"/>
      <c r="K67" s="554"/>
      <c r="L67" s="699">
        <f>IF(O22=0,,R67/O22*100)</f>
        <v>0</v>
      </c>
      <c r="M67" s="158" t="s">
        <v>26</v>
      </c>
      <c r="N67" s="554"/>
      <c r="O67" s="685"/>
      <c r="P67" s="685"/>
      <c r="Q67" s="554"/>
      <c r="R67" s="700">
        <f>'Page 3'!S4</f>
        <v>0</v>
      </c>
      <c r="S67" s="159" t="s">
        <v>21</v>
      </c>
    </row>
    <row r="68" spans="1:19" ht="7.5" customHeight="1">
      <c r="A68" s="160"/>
      <c r="B68" s="38"/>
      <c r="C68" s="38"/>
      <c r="D68" s="38"/>
      <c r="E68" s="38"/>
      <c r="F68" s="38"/>
      <c r="G68" s="38"/>
      <c r="H68" s="38"/>
      <c r="I68" s="38"/>
      <c r="J68" s="38"/>
      <c r="K68" s="54"/>
      <c r="L68" s="38"/>
      <c r="M68" s="39"/>
      <c r="N68" s="54"/>
      <c r="O68" s="117"/>
      <c r="P68" s="118"/>
      <c r="Q68" s="39"/>
      <c r="R68" s="119"/>
      <c r="S68" s="161"/>
    </row>
    <row r="69" spans="2:19" ht="6.75" customHeight="1">
      <c r="B69" s="8"/>
      <c r="C69" s="8"/>
      <c r="D69" s="8"/>
      <c r="E69" s="554"/>
      <c r="F69" s="554"/>
      <c r="G69" s="554"/>
      <c r="H69" s="554"/>
      <c r="I69" s="554"/>
      <c r="J69" s="554"/>
      <c r="K69" s="554"/>
      <c r="L69" s="554"/>
      <c r="M69" s="554"/>
      <c r="N69" s="554"/>
      <c r="O69" s="685"/>
      <c r="P69" s="685"/>
      <c r="Q69" s="554"/>
      <c r="R69" s="701"/>
      <c r="S69" s="9"/>
    </row>
    <row r="70" ht="12.75">
      <c r="A70" s="8" t="str">
        <f>'Page 1'!A68</f>
        <v>OCLPF - 2014</v>
      </c>
    </row>
  </sheetData>
  <sheetProtection password="E496" sheet="1"/>
  <printOptions horizontalCentered="1"/>
  <pageMargins left="0.4330708661417323" right="0.1968503937007874" top="0.2362204724409449" bottom="0.11811023622047245" header="0.2362204724409449" footer="0.275590551181102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5"/>
  <dimension ref="A1:BJ69"/>
  <sheetViews>
    <sheetView showGridLines="0" showZeros="0" zoomScale="75" zoomScaleNormal="75" zoomScalePageLayoutView="0" workbookViewId="0" topLeftCell="A1">
      <selection activeCell="I41" sqref="I41"/>
    </sheetView>
  </sheetViews>
  <sheetFormatPr defaultColWidth="11.421875" defaultRowHeight="12.75"/>
  <cols>
    <col min="1" max="1" width="1.8515625" style="603" customWidth="1"/>
    <col min="2" max="2" width="3.00390625" style="603" customWidth="1"/>
    <col min="3" max="3" width="4.140625" style="603" customWidth="1"/>
    <col min="4" max="4" width="1.1484375" style="603" customWidth="1"/>
    <col min="5" max="5" width="4.7109375" style="603" customWidth="1"/>
    <col min="6" max="6" width="4.421875" style="603" customWidth="1"/>
    <col min="7" max="7" width="5.8515625" style="603" customWidth="1"/>
    <col min="8" max="8" width="4.140625" style="603" customWidth="1"/>
    <col min="9" max="9" width="6.57421875" style="603" customWidth="1"/>
    <col min="10" max="10" width="8.57421875" style="603" customWidth="1"/>
    <col min="11" max="11" width="2.140625" style="603" customWidth="1"/>
    <col min="12" max="12" width="2.00390625" style="603" customWidth="1"/>
    <col min="13" max="13" width="12.28125" style="603" customWidth="1"/>
    <col min="14" max="14" width="2.421875" style="603" customWidth="1"/>
    <col min="15" max="15" width="2.28125" style="603" customWidth="1"/>
    <col min="16" max="16" width="10.140625" style="603" customWidth="1"/>
    <col min="17" max="17" width="2.00390625" style="603" customWidth="1"/>
    <col min="18" max="18" width="3.00390625" style="603" customWidth="1"/>
    <col min="19" max="19" width="12.8515625" style="603" bestFit="1" customWidth="1"/>
    <col min="20" max="20" width="2.00390625" style="603" customWidth="1"/>
    <col min="21" max="26" width="0" style="603" hidden="1" customWidth="1"/>
    <col min="27" max="16384" width="11.421875" style="603" customWidth="1"/>
  </cols>
  <sheetData>
    <row r="1" spans="1:62" s="505" customFormat="1" ht="15" customHeight="1">
      <c r="A1" s="33"/>
      <c r="B1" s="33" t="s">
        <v>106</v>
      </c>
      <c r="C1" s="33"/>
      <c r="D1" s="33"/>
      <c r="E1" s="33"/>
      <c r="F1" s="560">
        <f>Saisie!M4</f>
        <v>0</v>
      </c>
      <c r="G1" s="35"/>
      <c r="H1" s="110"/>
      <c r="I1" s="162"/>
      <c r="J1" s="111" t="s">
        <v>160</v>
      </c>
      <c r="K1" s="561">
        <f>Saisie!M3</f>
        <v>0</v>
      </c>
      <c r="L1" s="163"/>
      <c r="M1" s="112"/>
      <c r="N1" s="562"/>
      <c r="O1" s="113"/>
      <c r="P1" s="164"/>
      <c r="Q1" s="114"/>
      <c r="R1" s="115"/>
      <c r="S1" s="33"/>
      <c r="T1" s="116" t="s">
        <v>161</v>
      </c>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row>
    <row r="2" spans="1:62" s="505" customFormat="1" ht="12.75" customHeight="1">
      <c r="A2" s="33"/>
      <c r="B2" s="38"/>
      <c r="C2" s="38"/>
      <c r="D2" s="38"/>
      <c r="E2" s="38"/>
      <c r="F2" s="38"/>
      <c r="G2" s="38"/>
      <c r="H2" s="38"/>
      <c r="I2" s="38"/>
      <c r="J2" s="38"/>
      <c r="K2" s="39"/>
      <c r="L2" s="54"/>
      <c r="M2" s="38"/>
      <c r="N2" s="39"/>
      <c r="O2" s="54"/>
      <c r="P2" s="117"/>
      <c r="Q2" s="118"/>
      <c r="R2" s="39"/>
      <c r="S2" s="119"/>
      <c r="T2" s="38"/>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3"/>
      <c r="BB2" s="563"/>
      <c r="BC2" s="563"/>
      <c r="BD2" s="563"/>
      <c r="BE2" s="563"/>
      <c r="BF2" s="563"/>
      <c r="BG2" s="563"/>
      <c r="BH2" s="563"/>
      <c r="BI2" s="563"/>
      <c r="BJ2" s="563"/>
    </row>
    <row r="3" spans="1:62" s="505" customFormat="1" ht="9" customHeight="1">
      <c r="A3" s="33"/>
      <c r="B3" s="33"/>
      <c r="C3" s="33"/>
      <c r="D3" s="33"/>
      <c r="E3" s="33"/>
      <c r="F3" s="33"/>
      <c r="G3" s="33"/>
      <c r="H3" s="33"/>
      <c r="I3" s="33"/>
      <c r="J3" s="33"/>
      <c r="K3" s="48"/>
      <c r="L3" s="34"/>
      <c r="M3" s="33"/>
      <c r="N3" s="48"/>
      <c r="O3" s="34"/>
      <c r="P3" s="133"/>
      <c r="Q3" s="131"/>
      <c r="R3" s="48"/>
      <c r="S3" s="105"/>
      <c r="T3" s="3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63"/>
      <c r="BE3" s="563"/>
      <c r="BF3" s="563"/>
      <c r="BG3" s="563"/>
      <c r="BH3" s="563"/>
      <c r="BI3" s="563"/>
      <c r="BJ3" s="563"/>
    </row>
    <row r="4" spans="1:62" s="505" customFormat="1" ht="13.5" customHeight="1">
      <c r="A4" s="8"/>
      <c r="B4" s="8"/>
      <c r="C4" s="8"/>
      <c r="D4" s="8"/>
      <c r="E4" s="8"/>
      <c r="F4" s="8"/>
      <c r="G4" s="8"/>
      <c r="H4" s="8"/>
      <c r="I4" s="8"/>
      <c r="J4" s="8"/>
      <c r="K4" s="32"/>
      <c r="L4" s="5"/>
      <c r="M4" s="8"/>
      <c r="N4" s="32"/>
      <c r="O4" s="5"/>
      <c r="P4" s="49" t="s">
        <v>162</v>
      </c>
      <c r="Q4" s="32"/>
      <c r="R4" s="32"/>
      <c r="S4" s="518">
        <f>SUM(P6:P14)+S21</f>
        <v>0</v>
      </c>
      <c r="T4" s="8" t="s">
        <v>21</v>
      </c>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row>
    <row r="5" spans="1:62" s="505" customFormat="1" ht="15" customHeight="1">
      <c r="A5" s="31"/>
      <c r="B5" s="68" t="s">
        <v>163</v>
      </c>
      <c r="C5" s="31" t="s">
        <v>164</v>
      </c>
      <c r="D5" s="31"/>
      <c r="E5" s="31"/>
      <c r="F5" s="31"/>
      <c r="G5" s="6"/>
      <c r="H5" s="515">
        <f>IF(Saisie!B149="comment. évent. sur int. et charges, p. ex.(économies éventuelles d'int. hyp. à mettre en réserve)",,Saisie!B149)</f>
        <v>0</v>
      </c>
      <c r="I5" s="564"/>
      <c r="J5" s="564"/>
      <c r="K5" s="564"/>
      <c r="L5" s="564"/>
      <c r="M5" s="564"/>
      <c r="N5" s="564"/>
      <c r="O5" s="564"/>
      <c r="P5" s="565"/>
      <c r="Q5" s="565"/>
      <c r="R5" s="564"/>
      <c r="S5" s="565"/>
      <c r="T5" s="564"/>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row>
    <row r="6" spans="1:62" s="505" customFormat="1" ht="15" customHeight="1">
      <c r="A6" s="8"/>
      <c r="B6" s="8"/>
      <c r="C6" s="70" t="s">
        <v>165</v>
      </c>
      <c r="D6" s="5"/>
      <c r="E6" s="392" t="s">
        <v>166</v>
      </c>
      <c r="F6" s="5" t="s">
        <v>116</v>
      </c>
      <c r="G6" s="8"/>
      <c r="H6" s="566"/>
      <c r="I6" s="567">
        <f>'Page 2'!G5</f>
        <v>0</v>
      </c>
      <c r="J6" s="5" t="s">
        <v>167</v>
      </c>
      <c r="K6" s="35"/>
      <c r="L6" s="124"/>
      <c r="M6" s="518">
        <f>IF('Page 2'!G5&gt;0,'Page 2'!O5,)</f>
        <v>0</v>
      </c>
      <c r="N6" s="71" t="s">
        <v>21</v>
      </c>
      <c r="O6" s="135" t="s">
        <v>62</v>
      </c>
      <c r="P6" s="568">
        <f>ROUND(IF(Saisie!L150=0,M6*I6/100,Saisie!L150),0)</f>
        <v>0</v>
      </c>
      <c r="Q6" s="71" t="s">
        <v>21</v>
      </c>
      <c r="R6" s="529"/>
      <c r="S6" s="569"/>
      <c r="T6" s="232"/>
      <c r="U6" s="563"/>
      <c r="V6" s="563"/>
      <c r="W6" s="563"/>
      <c r="X6" s="563"/>
      <c r="Y6" s="563"/>
      <c r="Z6" s="563"/>
      <c r="AA6" s="563"/>
      <c r="AB6" s="563"/>
      <c r="AC6" s="563"/>
      <c r="AD6" s="563"/>
      <c r="AE6" s="563"/>
      <c r="AF6" s="563"/>
      <c r="AG6" s="563"/>
      <c r="AH6" s="563"/>
      <c r="AI6" s="563"/>
      <c r="AJ6" s="563"/>
      <c r="AK6" s="563"/>
      <c r="AL6" s="563"/>
      <c r="AM6" s="563"/>
      <c r="AN6" s="563"/>
      <c r="AO6" s="563"/>
      <c r="AP6" s="563"/>
      <c r="AQ6" s="563"/>
      <c r="AR6" s="563"/>
      <c r="AS6" s="563"/>
      <c r="AT6" s="563"/>
      <c r="AU6" s="563"/>
      <c r="AV6" s="563"/>
      <c r="AW6" s="563"/>
      <c r="AX6" s="563"/>
      <c r="AY6" s="563"/>
      <c r="AZ6" s="563"/>
      <c r="BA6" s="563"/>
      <c r="BB6" s="563"/>
      <c r="BC6" s="563"/>
      <c r="BD6" s="563"/>
      <c r="BE6" s="563"/>
      <c r="BF6" s="563"/>
      <c r="BG6" s="563"/>
      <c r="BH6" s="563"/>
      <c r="BI6" s="563"/>
      <c r="BJ6" s="563"/>
    </row>
    <row r="7" spans="1:62" s="505" customFormat="1" ht="15" customHeight="1">
      <c r="A7" s="8"/>
      <c r="B7" s="165"/>
      <c r="C7" s="166" t="s">
        <v>168</v>
      </c>
      <c r="D7" s="167"/>
      <c r="E7" s="570" t="str">
        <f>'Page 2'!C7</f>
        <v>2ème</v>
      </c>
      <c r="F7" s="5" t="s">
        <v>116</v>
      </c>
      <c r="G7" s="8"/>
      <c r="H7" s="566"/>
      <c r="I7" s="567">
        <f>'Page 2'!G7</f>
        <v>0</v>
      </c>
      <c r="J7" s="5" t="s">
        <v>167</v>
      </c>
      <c r="K7" s="35"/>
      <c r="L7" s="124"/>
      <c r="M7" s="518">
        <f>IF('Page 2'!G7&gt;0,'Page 2'!O7,)</f>
        <v>0</v>
      </c>
      <c r="N7" s="71" t="s">
        <v>21</v>
      </c>
      <c r="O7" s="135" t="s">
        <v>62</v>
      </c>
      <c r="P7" s="568">
        <f>ROUND(IF(Saisie!L151=0,M7*I7/100,Saisie!L151),0)</f>
        <v>0</v>
      </c>
      <c r="Q7" s="71" t="s">
        <v>21</v>
      </c>
      <c r="R7" s="529"/>
      <c r="S7" s="569"/>
      <c r="T7" s="232"/>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row>
    <row r="8" spans="1:62" s="505" customFormat="1" ht="15" customHeight="1">
      <c r="A8" s="8"/>
      <c r="B8" s="165"/>
      <c r="C8" s="168" t="s">
        <v>169</v>
      </c>
      <c r="D8" s="169"/>
      <c r="E8" s="570" t="str">
        <f>'Page 2'!C9</f>
        <v>3ème</v>
      </c>
      <c r="F8" s="5" t="s">
        <v>116</v>
      </c>
      <c r="G8" s="8"/>
      <c r="H8" s="566"/>
      <c r="I8" s="567">
        <f>'Page 2'!G9</f>
        <v>0</v>
      </c>
      <c r="J8" s="5" t="s">
        <v>167</v>
      </c>
      <c r="K8" s="35"/>
      <c r="L8" s="124"/>
      <c r="M8" s="518">
        <f>IF('Page 2'!G9&gt;0,'Page 2'!O9,)</f>
        <v>0</v>
      </c>
      <c r="N8" s="71" t="s">
        <v>21</v>
      </c>
      <c r="O8" s="135" t="s">
        <v>62</v>
      </c>
      <c r="P8" s="568">
        <f>ROUND(IF(Saisie!L152=0,M8*I8/100,Saisie!L152),0)</f>
        <v>0</v>
      </c>
      <c r="Q8" s="71" t="s">
        <v>21</v>
      </c>
      <c r="R8" s="529"/>
      <c r="S8" s="569"/>
      <c r="T8" s="232"/>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3"/>
      <c r="AY8" s="563"/>
      <c r="AZ8" s="563"/>
      <c r="BA8" s="563"/>
      <c r="BB8" s="563"/>
      <c r="BC8" s="563"/>
      <c r="BD8" s="563"/>
      <c r="BE8" s="563"/>
      <c r="BF8" s="563"/>
      <c r="BG8" s="563"/>
      <c r="BH8" s="563"/>
      <c r="BI8" s="563"/>
      <c r="BJ8" s="563"/>
    </row>
    <row r="9" spans="1:62" s="505" customFormat="1" ht="15" customHeight="1">
      <c r="A9" s="8"/>
      <c r="B9" s="165"/>
      <c r="C9" s="168" t="s">
        <v>170</v>
      </c>
      <c r="D9" s="169"/>
      <c r="E9" s="570" t="str">
        <f>'Page 2'!C11</f>
        <v>4ème</v>
      </c>
      <c r="F9" s="5" t="s">
        <v>116</v>
      </c>
      <c r="G9" s="8"/>
      <c r="H9" s="566"/>
      <c r="I9" s="567">
        <f>'Page 2'!G11</f>
        <v>0</v>
      </c>
      <c r="J9" s="5" t="s">
        <v>167</v>
      </c>
      <c r="K9" s="35"/>
      <c r="L9" s="124"/>
      <c r="M9" s="518">
        <f>IF('Page 2'!G11&gt;0,'Page 2'!O11,)</f>
        <v>0</v>
      </c>
      <c r="N9" s="71" t="s">
        <v>21</v>
      </c>
      <c r="O9" s="135" t="s">
        <v>62</v>
      </c>
      <c r="P9" s="568">
        <f>ROUND(IF(Saisie!L153=0,M9*I9/100,Saisie!L153),0)</f>
        <v>0</v>
      </c>
      <c r="Q9" s="71" t="s">
        <v>21</v>
      </c>
      <c r="R9" s="529"/>
      <c r="S9" s="569"/>
      <c r="T9" s="232"/>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3"/>
      <c r="AY9" s="563"/>
      <c r="AZ9" s="563"/>
      <c r="BA9" s="563"/>
      <c r="BB9" s="563"/>
      <c r="BC9" s="563"/>
      <c r="BD9" s="563"/>
      <c r="BE9" s="563"/>
      <c r="BF9" s="563"/>
      <c r="BG9" s="563"/>
      <c r="BH9" s="563"/>
      <c r="BI9" s="563"/>
      <c r="BJ9" s="563"/>
    </row>
    <row r="10" spans="1:62" s="505" customFormat="1" ht="15" customHeight="1">
      <c r="A10" s="8"/>
      <c r="B10" s="165"/>
      <c r="C10" s="166" t="s">
        <v>171</v>
      </c>
      <c r="D10" s="170"/>
      <c r="E10" s="571">
        <f>'Page 2'!C18</f>
      </c>
      <c r="F10" s="124"/>
      <c r="G10" s="572"/>
      <c r="H10" s="566"/>
      <c r="I10" s="510">
        <f>IF(Saisie!C97&gt;0,Saisie!C98,)</f>
        <v>0</v>
      </c>
      <c r="J10" s="5" t="s">
        <v>167</v>
      </c>
      <c r="K10" s="35"/>
      <c r="L10" s="124"/>
      <c r="M10" s="518">
        <f>Saisie!C97</f>
        <v>0</v>
      </c>
      <c r="N10" s="71" t="s">
        <v>21</v>
      </c>
      <c r="O10" s="5" t="s">
        <v>62</v>
      </c>
      <c r="P10" s="568">
        <f>ROUND(IF(Saisie!L153=0,M10*I10/100,Saisie!L153),0)</f>
        <v>0</v>
      </c>
      <c r="Q10" s="71" t="s">
        <v>21</v>
      </c>
      <c r="R10" s="529"/>
      <c r="S10" s="569"/>
      <c r="T10" s="232"/>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3"/>
      <c r="BJ10" s="563"/>
    </row>
    <row r="11" spans="1:62" s="505" customFormat="1" ht="15" customHeight="1">
      <c r="A11" s="8"/>
      <c r="B11" s="165"/>
      <c r="C11" s="223" t="s">
        <v>172</v>
      </c>
      <c r="D11" s="224"/>
      <c r="E11" s="225" t="s">
        <v>27</v>
      </c>
      <c r="F11" s="573"/>
      <c r="G11" s="574"/>
      <c r="H11" s="574"/>
      <c r="I11" s="575">
        <f>IF(Saisie!D155&gt;0,Saisie!D155,Saisie!L156)</f>
        <v>0</v>
      </c>
      <c r="J11" s="226" t="s">
        <v>167</v>
      </c>
      <c r="K11" s="576"/>
      <c r="L11" s="577"/>
      <c r="M11" s="578">
        <f>IF(Saisie!D155&gt;0,Saisie!F155,)</f>
        <v>0</v>
      </c>
      <c r="N11" s="227" t="s">
        <v>21</v>
      </c>
      <c r="O11" s="226" t="s">
        <v>62</v>
      </c>
      <c r="P11" s="568">
        <f>Saisie!I155</f>
        <v>0</v>
      </c>
      <c r="Q11" s="227" t="s">
        <v>21</v>
      </c>
      <c r="R11" s="529"/>
      <c r="S11" s="569">
        <f>IF(P11&gt;0,Saisie!B156,)</f>
        <v>0</v>
      </c>
      <c r="T11" s="232"/>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row>
    <row r="12" spans="1:62" s="505" customFormat="1" ht="15" customHeight="1">
      <c r="A12" s="8"/>
      <c r="B12" s="165"/>
      <c r="C12" s="223"/>
      <c r="D12" s="224"/>
      <c r="E12" s="225" t="s">
        <v>27</v>
      </c>
      <c r="F12" s="573"/>
      <c r="G12" s="574"/>
      <c r="H12" s="574"/>
      <c r="I12" s="575">
        <f>IF(Saisie!D157&gt;0,Saisie!D157,Saisie!L158)</f>
        <v>0</v>
      </c>
      <c r="J12" s="226" t="s">
        <v>167</v>
      </c>
      <c r="K12" s="576"/>
      <c r="L12" s="577"/>
      <c r="M12" s="578">
        <f>IF(Saisie!D157&gt;0,Saisie!F157,)</f>
        <v>0</v>
      </c>
      <c r="N12" s="227" t="s">
        <v>21</v>
      </c>
      <c r="O12" s="226"/>
      <c r="P12" s="568">
        <f>Saisie!I157</f>
        <v>0</v>
      </c>
      <c r="Q12" s="227" t="s">
        <v>21</v>
      </c>
      <c r="R12" s="529"/>
      <c r="S12" s="569">
        <f>IF(P12&gt;0,Saisie!B158,)</f>
        <v>0</v>
      </c>
      <c r="T12" s="232"/>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3"/>
    </row>
    <row r="13" spans="1:62" s="505" customFormat="1" ht="15" customHeight="1">
      <c r="A13" s="8"/>
      <c r="B13" s="8"/>
      <c r="C13" s="228" t="s">
        <v>174</v>
      </c>
      <c r="D13" s="34"/>
      <c r="E13" s="34" t="str">
        <f>Saisie!B159</f>
        <v>Rente foncière</v>
      </c>
      <c r="F13" s="34"/>
      <c r="G13" s="116"/>
      <c r="H13" s="116"/>
      <c r="I13" s="510">
        <f>IF(Saisie!F159&gt;0,IF(Saisie!I159&gt;0,IF(Saisie!I159&lt;10,Saisie!I159,Saisie!I159/Saisie!F159*100),),)</f>
        <v>0</v>
      </c>
      <c r="J13" s="5" t="s">
        <v>167</v>
      </c>
      <c r="K13" s="35"/>
      <c r="L13" s="124"/>
      <c r="M13" s="518">
        <f>Saisie!F159</f>
        <v>0</v>
      </c>
      <c r="N13" s="71" t="s">
        <v>21</v>
      </c>
      <c r="O13" s="5" t="s">
        <v>62</v>
      </c>
      <c r="P13" s="518">
        <f>ROUND(IF(Saisie!I159&gt;100,Saisie!I159,M13*I13/100),0)</f>
        <v>0</v>
      </c>
      <c r="Q13" s="71" t="s">
        <v>21</v>
      </c>
      <c r="R13" s="529"/>
      <c r="S13" s="569"/>
      <c r="T13" s="232"/>
      <c r="U13" s="563"/>
      <c r="V13" s="563"/>
      <c r="W13" s="563"/>
      <c r="X13" s="563"/>
      <c r="Y13" s="563"/>
      <c r="Z13" s="563"/>
      <c r="AA13" s="563"/>
      <c r="AB13" s="563"/>
      <c r="AC13" s="563"/>
      <c r="AD13" s="563"/>
      <c r="AE13" s="563"/>
      <c r="AF13" s="563"/>
      <c r="AG13" s="563"/>
      <c r="AH13" s="563"/>
      <c r="AI13" s="563"/>
      <c r="AJ13" s="563"/>
      <c r="AK13" s="563"/>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row>
    <row r="14" spans="1:62" s="505" customFormat="1" ht="15" customHeight="1">
      <c r="A14" s="8"/>
      <c r="B14" s="8"/>
      <c r="C14" s="229" t="s">
        <v>472</v>
      </c>
      <c r="D14" s="5"/>
      <c r="E14" s="5" t="s">
        <v>175</v>
      </c>
      <c r="F14" s="5"/>
      <c r="G14" s="116"/>
      <c r="H14" s="116"/>
      <c r="I14" s="579">
        <f>IF(Saisie!D160&gt;0,Saisie!D160,IF(Saisie!D161&gt;0,P14/M14*100,))</f>
        <v>0</v>
      </c>
      <c r="J14" s="5" t="s">
        <v>167</v>
      </c>
      <c r="K14" s="35"/>
      <c r="L14" s="124"/>
      <c r="M14" s="518">
        <f>Saisie!F160</f>
        <v>0</v>
      </c>
      <c r="N14" s="71" t="s">
        <v>21</v>
      </c>
      <c r="O14" s="142" t="s">
        <v>62</v>
      </c>
      <c r="P14" s="518">
        <f>IF(Saisie!I160&gt;0,Saisie!I160,"")</f>
      </c>
      <c r="Q14" s="71" t="s">
        <v>21</v>
      </c>
      <c r="R14" s="580"/>
      <c r="S14" s="580"/>
      <c r="T14" s="232"/>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row>
    <row r="15" spans="1:62" s="505" customFormat="1" ht="2.25" customHeight="1">
      <c r="A15" s="8"/>
      <c r="B15" s="8"/>
      <c r="C15" s="5"/>
      <c r="D15" s="5"/>
      <c r="E15" s="5"/>
      <c r="F15" s="5"/>
      <c r="G15" s="116"/>
      <c r="H15" s="116"/>
      <c r="I15" s="34"/>
      <c r="J15" s="33"/>
      <c r="K15" s="48"/>
      <c r="L15" s="34"/>
      <c r="M15" s="82"/>
      <c r="N15" s="71"/>
      <c r="O15" s="143"/>
      <c r="P15" s="76"/>
      <c r="Q15" s="77"/>
      <c r="R15" s="21"/>
      <c r="S15" s="22"/>
      <c r="T15" s="9"/>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3"/>
      <c r="AV15" s="563"/>
      <c r="AW15" s="563"/>
      <c r="AX15" s="563"/>
      <c r="AY15" s="563"/>
      <c r="AZ15" s="563"/>
      <c r="BA15" s="563"/>
      <c r="BB15" s="563"/>
      <c r="BC15" s="563"/>
      <c r="BD15" s="563"/>
      <c r="BE15" s="563"/>
      <c r="BF15" s="563"/>
      <c r="BG15" s="563"/>
      <c r="BH15" s="563"/>
      <c r="BI15" s="563"/>
      <c r="BJ15" s="563"/>
    </row>
    <row r="16" spans="1:62" s="505" customFormat="1" ht="3.75" customHeight="1">
      <c r="A16" s="9"/>
      <c r="B16" s="232"/>
      <c r="C16" s="515">
        <f>IF(Saisie!B162="commentaire éventuel sur charges",,Saisie!B162)</f>
        <v>0</v>
      </c>
      <c r="D16" s="232"/>
      <c r="E16" s="232"/>
      <c r="F16" s="232"/>
      <c r="G16" s="581"/>
      <c r="H16" s="581"/>
      <c r="I16" s="507"/>
      <c r="J16" s="507"/>
      <c r="K16" s="507"/>
      <c r="L16" s="507"/>
      <c r="M16" s="582"/>
      <c r="N16" s="582"/>
      <c r="O16" s="583"/>
      <c r="P16" s="582"/>
      <c r="Q16" s="582"/>
      <c r="R16" s="583"/>
      <c r="S16" s="583"/>
      <c r="T16" s="232"/>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row>
    <row r="17" spans="1:62" s="505" customFormat="1" ht="15" customHeight="1">
      <c r="A17" s="33"/>
      <c r="B17" s="33"/>
      <c r="C17" s="33" t="s">
        <v>176</v>
      </c>
      <c r="D17" s="33"/>
      <c r="E17" s="33"/>
      <c r="F17" s="33"/>
      <c r="G17" s="51"/>
      <c r="H17" s="51"/>
      <c r="I17" s="584">
        <f>IF(Saisie!B163="commentaire éventuel sur tot. int. et charges",,Saisie!B163)</f>
        <v>0</v>
      </c>
      <c r="J17" s="584"/>
      <c r="K17" s="585"/>
      <c r="L17" s="584"/>
      <c r="M17" s="586"/>
      <c r="N17" s="587"/>
      <c r="O17" s="588"/>
      <c r="P17" s="586"/>
      <c r="Q17" s="24"/>
      <c r="R17" s="24"/>
      <c r="S17" s="518">
        <f>SUM(P6:P14)</f>
        <v>0</v>
      </c>
      <c r="T17" s="33" t="s">
        <v>21</v>
      </c>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563"/>
      <c r="AX17" s="563"/>
      <c r="AY17" s="563"/>
      <c r="AZ17" s="563"/>
      <c r="BA17" s="563"/>
      <c r="BB17" s="563"/>
      <c r="BC17" s="563"/>
      <c r="BD17" s="563"/>
      <c r="BE17" s="563"/>
      <c r="BF17" s="563"/>
      <c r="BG17" s="563"/>
      <c r="BH17" s="563"/>
      <c r="BI17" s="563"/>
      <c r="BJ17" s="563"/>
    </row>
    <row r="18" spans="1:62" s="505" customFormat="1" ht="2.25" customHeight="1">
      <c r="A18" s="33"/>
      <c r="B18" s="33"/>
      <c r="C18" s="38"/>
      <c r="D18" s="38"/>
      <c r="E18" s="38"/>
      <c r="F18" s="38"/>
      <c r="G18" s="53"/>
      <c r="H18" s="53"/>
      <c r="I18" s="53"/>
      <c r="J18" s="38"/>
      <c r="K18" s="39"/>
      <c r="L18" s="54"/>
      <c r="M18" s="171"/>
      <c r="N18" s="107"/>
      <c r="O18" s="143"/>
      <c r="P18" s="171"/>
      <c r="Q18" s="107"/>
      <c r="R18" s="107"/>
      <c r="S18" s="76"/>
      <c r="T18" s="38"/>
      <c r="U18" s="563"/>
      <c r="V18" s="563"/>
      <c r="W18" s="563"/>
      <c r="X18" s="563"/>
      <c r="Y18" s="563"/>
      <c r="Z18" s="563"/>
      <c r="AA18" s="563"/>
      <c r="AB18" s="563"/>
      <c r="AC18" s="563"/>
      <c r="AD18" s="563"/>
      <c r="AE18" s="563"/>
      <c r="AF18" s="563"/>
      <c r="AG18" s="563"/>
      <c r="AH18" s="563"/>
      <c r="AI18" s="563"/>
      <c r="AJ18" s="563"/>
      <c r="AK18" s="563"/>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3"/>
      <c r="BJ18" s="563"/>
    </row>
    <row r="19" spans="1:62" s="505" customFormat="1" ht="4.5" customHeight="1">
      <c r="A19" s="31"/>
      <c r="B19" s="31"/>
      <c r="C19" s="31"/>
      <c r="D19" s="31"/>
      <c r="E19" s="31"/>
      <c r="F19" s="31"/>
      <c r="G19" s="31"/>
      <c r="H19" s="31"/>
      <c r="I19" s="31"/>
      <c r="J19" s="8"/>
      <c r="K19" s="32"/>
      <c r="L19" s="5"/>
      <c r="M19" s="172"/>
      <c r="N19" s="144"/>
      <c r="O19" s="142"/>
      <c r="P19" s="172"/>
      <c r="Q19" s="144"/>
      <c r="R19" s="144"/>
      <c r="S19" s="83"/>
      <c r="T19" s="8"/>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3"/>
      <c r="AV19" s="563"/>
      <c r="AW19" s="563"/>
      <c r="AX19" s="563"/>
      <c r="AY19" s="563"/>
      <c r="AZ19" s="563"/>
      <c r="BA19" s="563"/>
      <c r="BB19" s="563"/>
      <c r="BC19" s="563"/>
      <c r="BD19" s="563"/>
      <c r="BE19" s="563"/>
      <c r="BF19" s="563"/>
      <c r="BG19" s="563"/>
      <c r="BH19" s="563"/>
      <c r="BI19" s="563"/>
      <c r="BJ19" s="563"/>
    </row>
    <row r="20" spans="1:62" s="505" customFormat="1" ht="7.5" customHeight="1">
      <c r="A20" s="149"/>
      <c r="B20" s="150"/>
      <c r="C20" s="150"/>
      <c r="D20" s="150"/>
      <c r="E20" s="150"/>
      <c r="F20" s="150"/>
      <c r="G20" s="150"/>
      <c r="H20" s="150"/>
      <c r="I20" s="150"/>
      <c r="J20" s="150"/>
      <c r="K20" s="152"/>
      <c r="L20" s="151"/>
      <c r="M20" s="150"/>
      <c r="N20" s="152"/>
      <c r="O20" s="151"/>
      <c r="P20" s="153"/>
      <c r="Q20" s="154"/>
      <c r="R20" s="152"/>
      <c r="S20" s="153"/>
      <c r="T20" s="156"/>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3"/>
    </row>
    <row r="21" spans="1:62" s="505" customFormat="1" ht="15" customHeight="1">
      <c r="A21" s="157"/>
      <c r="B21" s="43" t="s">
        <v>177</v>
      </c>
      <c r="C21" s="51" t="s">
        <v>178</v>
      </c>
      <c r="D21" s="51"/>
      <c r="E21" s="51"/>
      <c r="F21" s="51"/>
      <c r="G21" s="589"/>
      <c r="H21" s="529"/>
      <c r="I21" s="529"/>
      <c r="J21" s="529"/>
      <c r="K21" s="529"/>
      <c r="L21" s="529"/>
      <c r="M21" s="788">
        <f>IF('Page 3'!D151&gt;0,D151,IF('Page 2'!O20=0,"",S21*100/'Page 2'!O20))</f>
      </c>
      <c r="N21" s="158" t="s">
        <v>26</v>
      </c>
      <c r="O21" s="529"/>
      <c r="P21" s="569"/>
      <c r="Q21" s="569"/>
      <c r="R21" s="529"/>
      <c r="S21" s="568">
        <f>IF(Saisie!F167&gt;0,Saisie!F167,U21+U24)</f>
        <v>0</v>
      </c>
      <c r="T21" s="159" t="s">
        <v>21</v>
      </c>
      <c r="U21" s="590">
        <f>IF(OR(Saisie!D167&gt;0,Saisie!D179=0),Saisie!D167*'Page 2'!O20/100,S34+S30)</f>
        <v>0</v>
      </c>
      <c r="V21" s="563"/>
      <c r="W21" s="591"/>
      <c r="X21" s="591"/>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3"/>
      <c r="BJ21" s="563"/>
    </row>
    <row r="22" spans="1:62" s="505" customFormat="1" ht="6.75" customHeight="1">
      <c r="A22" s="160"/>
      <c r="B22" s="38"/>
      <c r="C22" s="38"/>
      <c r="D22" s="38"/>
      <c r="E22" s="38"/>
      <c r="F22" s="38"/>
      <c r="G22" s="38"/>
      <c r="H22" s="38"/>
      <c r="I22" s="38"/>
      <c r="J22" s="38"/>
      <c r="K22" s="39"/>
      <c r="L22" s="54"/>
      <c r="M22" s="38"/>
      <c r="N22" s="39"/>
      <c r="O22" s="54"/>
      <c r="P22" s="117"/>
      <c r="Q22" s="118"/>
      <c r="R22" s="39"/>
      <c r="S22" s="117"/>
      <c r="T22" s="161"/>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row>
    <row r="23" spans="1:62" s="505" customFormat="1" ht="7.5" customHeight="1">
      <c r="A23" s="33"/>
      <c r="B23" s="33"/>
      <c r="C23" s="33"/>
      <c r="D23" s="33"/>
      <c r="E23" s="33"/>
      <c r="F23" s="33"/>
      <c r="G23" s="33"/>
      <c r="H23" s="33"/>
      <c r="I23" s="33"/>
      <c r="J23" s="33"/>
      <c r="K23" s="48"/>
      <c r="L23" s="34"/>
      <c r="M23" s="33"/>
      <c r="N23" s="48"/>
      <c r="O23" s="34"/>
      <c r="P23" s="133"/>
      <c r="Q23" s="131"/>
      <c r="R23" s="48"/>
      <c r="S23" s="133"/>
      <c r="T23" s="8"/>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row>
    <row r="24" spans="1:62" s="505" customFormat="1" ht="15" customHeight="1">
      <c r="A24" s="31"/>
      <c r="B24" s="68" t="s">
        <v>179</v>
      </c>
      <c r="C24" s="31" t="s">
        <v>180</v>
      </c>
      <c r="D24" s="31"/>
      <c r="E24" s="31"/>
      <c r="F24" s="31"/>
      <c r="G24" s="8"/>
      <c r="H24" s="515"/>
      <c r="I24" s="592">
        <f>Saisie!D88</f>
        <v>0</v>
      </c>
      <c r="J24" s="231"/>
      <c r="K24" s="230"/>
      <c r="L24" s="232"/>
      <c r="M24" s="231"/>
      <c r="N24" s="230"/>
      <c r="O24" s="232"/>
      <c r="P24" s="234"/>
      <c r="Q24" s="593"/>
      <c r="R24" s="230"/>
      <c r="S24" s="234"/>
      <c r="T24" s="231"/>
      <c r="U24" s="590">
        <f>IF(Saisie!F179&gt;0,S30+S34,)</f>
        <v>0</v>
      </c>
      <c r="V24" s="563"/>
      <c r="W24" s="563"/>
      <c r="X24" s="563"/>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3"/>
      <c r="AY24" s="563"/>
      <c r="AZ24" s="563"/>
      <c r="BA24" s="563"/>
      <c r="BB24" s="563"/>
      <c r="BC24" s="563"/>
      <c r="BD24" s="563"/>
      <c r="BE24" s="563"/>
      <c r="BF24" s="563"/>
      <c r="BG24" s="563"/>
      <c r="BH24" s="563"/>
      <c r="BI24" s="563"/>
      <c r="BJ24" s="563"/>
    </row>
    <row r="25" spans="1:62" s="505" customFormat="1" ht="15" customHeight="1">
      <c r="A25" s="8"/>
      <c r="B25" s="165"/>
      <c r="C25" s="173" t="s">
        <v>181</v>
      </c>
      <c r="D25" s="174"/>
      <c r="E25" s="664">
        <f>IF(P25&gt;0,Saisie!I83,"")</f>
      </c>
      <c r="F25" s="174" t="s">
        <v>116</v>
      </c>
      <c r="G25" s="566">
        <f>IF(Saisie!G90&gt;0,"sur","")</f>
      </c>
      <c r="H25" s="779">
        <f>Saisie!G90</f>
        <v>0</v>
      </c>
      <c r="I25" s="753">
        <f>IF(Saisie!E90&gt;0,Saisie!E90,IF(Saisie!G90&gt;0,"ans",IF(Saisie!K90&gt;0,Saisie!K90*100/M6,IF(M6=0,"",))))</f>
      </c>
      <c r="J25" s="5" t="s">
        <v>167</v>
      </c>
      <c r="K25" s="65"/>
      <c r="L25" s="124"/>
      <c r="M25" s="518">
        <f>IF(AND(I25=0,P25=0),"",M6)</f>
        <v>0</v>
      </c>
      <c r="N25" s="71" t="s">
        <v>21</v>
      </c>
      <c r="O25" s="135" t="s">
        <v>62</v>
      </c>
      <c r="P25" s="568">
        <f>ROUND(IF(Saisie!K90&gt;0,Saisie!K90,IF(Saisie!E90&gt;0,Saisie!E90*'Page 2'!O5/100,IF(Saisie!G90&gt;0,'Page 3'!M6*'Page 3'!I6/100/(1-POWER(1+'Page 3'!I6/100,-Saisie!G90))-'Page 3'!M6*'Page 3'!I6/100,Saisie!G90))),0)</f>
        <v>0</v>
      </c>
      <c r="Q25" s="71" t="s">
        <v>21</v>
      </c>
      <c r="S25" s="527">
        <f>IF(Saisie!G90&gt;0,"annuité fixe","")</f>
      </c>
      <c r="U25" s="563"/>
      <c r="V25" s="563"/>
      <c r="W25" s="563"/>
      <c r="X25" s="563"/>
      <c r="Y25" s="563"/>
      <c r="Z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c r="AX25" s="563"/>
      <c r="AY25" s="563"/>
      <c r="AZ25" s="563"/>
      <c r="BA25" s="563"/>
      <c r="BB25" s="563"/>
      <c r="BC25" s="563"/>
      <c r="BD25" s="563"/>
      <c r="BE25" s="563"/>
      <c r="BF25" s="563"/>
      <c r="BG25" s="563"/>
      <c r="BH25" s="563"/>
      <c r="BI25" s="563"/>
      <c r="BJ25" s="563"/>
    </row>
    <row r="26" spans="1:62" s="505" customFormat="1" ht="15" customHeight="1">
      <c r="A26" s="8"/>
      <c r="B26" s="165"/>
      <c r="C26" s="175" t="s">
        <v>182</v>
      </c>
      <c r="D26" s="176"/>
      <c r="E26" s="664">
        <f>IF(P26&gt;0,Saisie!I84,"")</f>
      </c>
      <c r="F26" s="174" t="s">
        <v>116</v>
      </c>
      <c r="G26" s="566">
        <f>IF(Saisie!G91&gt;0,"sur","")</f>
      </c>
      <c r="H26" s="779">
        <f>Saisie!G91</f>
        <v>0</v>
      </c>
      <c r="I26" s="753">
        <f>IF(Saisie!E91&gt;0,Saisie!E91,IF(Saisie!G91&gt;0,"ans",IF(Saisie!K91&gt;0,Saisie!K91*100/M7,IF(M7=0,"",))))</f>
      </c>
      <c r="J26" s="5" t="s">
        <v>167</v>
      </c>
      <c r="K26" s="65"/>
      <c r="L26" s="124"/>
      <c r="M26" s="518">
        <f>IF(AND(I26=0,P26=0),"",M7)</f>
        <v>0</v>
      </c>
      <c r="N26" s="71" t="s">
        <v>21</v>
      </c>
      <c r="O26" s="135" t="s">
        <v>62</v>
      </c>
      <c r="P26" s="568">
        <f>ROUND(IF(Saisie!K91&gt;0,Saisie!K91,IF(Saisie!E91&gt;0,Saisie!E91*'Page 2'!O7/100,IF(Saisie!G91&gt;0,'Page 3'!M7*'Page 3'!I7/100/(1-POWER(1+'Page 3'!I7/100,-Saisie!G91))-'Page 3'!M7*'Page 3'!I7/100,Saisie!G91))),0)</f>
        <v>0</v>
      </c>
      <c r="Q26" s="71" t="s">
        <v>21</v>
      </c>
      <c r="S26" s="527">
        <f>IF(Saisie!G91&gt;0,"annuité fixe","")</f>
      </c>
      <c r="T26" s="232"/>
      <c r="U26" s="590">
        <f>IF(Saisie!D179&gt;0,Saisie!D179*'Page 2'!O20/100,U34+U37)</f>
        <v>0</v>
      </c>
      <c r="V26" s="563"/>
      <c r="W26" s="594"/>
      <c r="X26" s="563"/>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3"/>
      <c r="AY26" s="563"/>
      <c r="AZ26" s="563"/>
      <c r="BA26" s="563"/>
      <c r="BB26" s="563"/>
      <c r="BC26" s="563"/>
      <c r="BD26" s="563"/>
      <c r="BE26" s="563"/>
      <c r="BF26" s="563"/>
      <c r="BG26" s="563"/>
      <c r="BH26" s="563"/>
      <c r="BI26" s="563"/>
      <c r="BJ26" s="563"/>
    </row>
    <row r="27" spans="1:62" s="505" customFormat="1" ht="15" customHeight="1">
      <c r="A27" s="8"/>
      <c r="B27" s="165"/>
      <c r="C27" s="177" t="s">
        <v>183</v>
      </c>
      <c r="D27" s="178"/>
      <c r="E27" s="664">
        <f>IF(P27&gt;0,Saisie!I85,"")</f>
      </c>
      <c r="F27" s="472" t="s">
        <v>116</v>
      </c>
      <c r="G27" s="566">
        <f>IF(Saisie!G92&gt;0,"sur","")</f>
      </c>
      <c r="H27" s="779">
        <f>Saisie!G92</f>
        <v>0</v>
      </c>
      <c r="I27" s="753">
        <f>IF(Saisie!E92&gt;0,Saisie!E92,IF(Saisie!G92&gt;0,"ans",IF(Saisie!K92&gt;0,Saisie!K92*100/M8,IF(M8=0,"",))))</f>
      </c>
      <c r="J27" s="5" t="s">
        <v>167</v>
      </c>
      <c r="K27" s="65"/>
      <c r="L27" s="124"/>
      <c r="M27" s="518">
        <f>IF(AND(I27=0,P27=0),"",M8)</f>
        <v>0</v>
      </c>
      <c r="N27" s="71" t="s">
        <v>21</v>
      </c>
      <c r="O27" s="135" t="s">
        <v>62</v>
      </c>
      <c r="P27" s="568">
        <f>ROUND(IF(Saisie!K92&gt;0,Saisie!K92,IF(Saisie!E92&gt;0,Saisie!E92*'Page 2'!O9/100,IF(Saisie!G92&gt;0,'Page 3'!M8*'Page 3'!I8/100/(1-POWER(1+'Page 3'!I8/100,-Saisie!G92))-'Page 3'!M8*'Page 3'!I8/100,Saisie!G92))),0)</f>
        <v>0</v>
      </c>
      <c r="Q27" s="71" t="s">
        <v>21</v>
      </c>
      <c r="S27" s="527">
        <f>IF(Saisie!G92&gt;0,"annuité fixe","")</f>
      </c>
      <c r="T27" s="232"/>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3"/>
    </row>
    <row r="28" spans="1:62" s="505" customFormat="1" ht="15" customHeight="1">
      <c r="A28" s="8"/>
      <c r="B28" s="8"/>
      <c r="C28" s="177" t="s">
        <v>468</v>
      </c>
      <c r="D28" s="5"/>
      <c r="E28" s="664">
        <f>IF(P28&gt;0,Saisie!I86,"")</f>
      </c>
      <c r="F28" s="472" t="s">
        <v>116</v>
      </c>
      <c r="G28" s="566">
        <f>IF(Saisie!G93&gt;0,"sur","")</f>
      </c>
      <c r="H28" s="779">
        <f>Saisie!G93</f>
        <v>0</v>
      </c>
      <c r="I28" s="753">
        <f>IF(Saisie!E93&gt;0,Saisie!E93,IF(Saisie!G93&gt;0,"ans",IF(Saisie!K93&gt;0,Saisie!K93*100/M9,IF(M9=0,"",))))</f>
      </c>
      <c r="J28" s="5" t="s">
        <v>167</v>
      </c>
      <c r="K28" s="65"/>
      <c r="L28" s="124"/>
      <c r="M28" s="518">
        <f>IF(AND(I28=0,P28=0),"",M9)</f>
        <v>0</v>
      </c>
      <c r="N28" s="71" t="s">
        <v>21</v>
      </c>
      <c r="O28" s="135" t="s">
        <v>62</v>
      </c>
      <c r="P28" s="568">
        <f>ROUND(IF(Saisie!K93&gt;0,Saisie!K93,IF(Saisie!E93&gt;0,Saisie!E93*'Page 2'!O11/100,IF(Saisie!G93&gt;0,'Page 3'!M9*'Page 3'!I9/100/(1-POWER(1+'Page 3'!I9/100,-Saisie!G93))-'Page 3'!M9*'Page 3'!I9/100,Saisie!G93))),0)</f>
        <v>0</v>
      </c>
      <c r="Q28" s="71" t="s">
        <v>21</v>
      </c>
      <c r="S28" s="527">
        <f>IF(Saisie!G93&gt;0,"annuité fixe","")</f>
      </c>
      <c r="T28" s="231"/>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row>
    <row r="29" spans="1:62" s="505" customFormat="1" ht="12.75">
      <c r="A29" s="529"/>
      <c r="B29" s="529"/>
      <c r="C29" s="177" t="s">
        <v>473</v>
      </c>
      <c r="D29" s="529"/>
      <c r="E29" s="752">
        <f>E10</f>
      </c>
      <c r="F29" s="529"/>
      <c r="G29" s="566">
        <f>IF(Saisie!G97&gt;0,"sur","")</f>
      </c>
      <c r="H29" s="779">
        <f>Saisie!G97</f>
        <v>0</v>
      </c>
      <c r="I29" s="753">
        <f>IF(Saisie!E97&gt;0,Saisie!E97,IF(Saisie!G97&gt;0,"ans",IF(Saisie!K97&gt;0,Saisie!K97*100/M10,IF(M10=0,"",))))</f>
      </c>
      <c r="J29" s="5" t="s">
        <v>167</v>
      </c>
      <c r="K29" s="65"/>
      <c r="L29" s="751"/>
      <c r="M29" s="518">
        <f>IF(AND(I29=0,P29=0),"",M10)</f>
        <v>0</v>
      </c>
      <c r="N29" s="71" t="s">
        <v>21</v>
      </c>
      <c r="O29" s="135" t="s">
        <v>62</v>
      </c>
      <c r="P29" s="568">
        <f>ROUND(IF(Saisie!K97&gt;0,Saisie!K97,IF(Saisie!E97&gt;0,Saisie!E97*'Page 2'!O18/100,IF(Saisie!G97&gt;0,'Page 3'!M10*'Page 3'!I10/100/(1-POWER(1+'Page 3'!I10/100,-Saisie!G97))-'Page 3'!M10*'Page 3'!I10/100,Saisie!G97))),0)</f>
        <v>0</v>
      </c>
      <c r="Q29" s="71" t="s">
        <v>21</v>
      </c>
      <c r="R29" s="529"/>
      <c r="S29" s="527">
        <f>IF(Saisie!G97&gt;0,"annuité fixe","")</f>
      </c>
      <c r="T29" s="232"/>
      <c r="U29" s="563"/>
      <c r="V29" s="594"/>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3"/>
      <c r="BD29" s="563"/>
      <c r="BE29" s="563"/>
      <c r="BF29" s="563"/>
      <c r="BG29" s="563"/>
      <c r="BH29" s="563"/>
      <c r="BI29" s="563"/>
      <c r="BJ29" s="563"/>
    </row>
    <row r="30" spans="1:62" s="505" customFormat="1" ht="13.5" customHeight="1">
      <c r="A30" s="33"/>
      <c r="B30" s="33"/>
      <c r="C30" s="33" t="s">
        <v>184</v>
      </c>
      <c r="D30" s="33"/>
      <c r="E30" s="33"/>
      <c r="F30" s="33"/>
      <c r="G30" s="51"/>
      <c r="H30" s="51"/>
      <c r="I30" s="595"/>
      <c r="J30" s="595"/>
      <c r="K30" s="595"/>
      <c r="L30" s="595"/>
      <c r="M30" s="595"/>
      <c r="N30" s="595"/>
      <c r="O30" s="595"/>
      <c r="P30" s="597"/>
      <c r="Q30" s="597"/>
      <c r="R30" s="595"/>
      <c r="S30" s="423">
        <f>SUM(P25:P29)</f>
        <v>0</v>
      </c>
      <c r="T30" s="33" t="s">
        <v>21</v>
      </c>
      <c r="U30" s="563"/>
      <c r="V30" s="594"/>
      <c r="W30" s="563"/>
      <c r="X30" s="563"/>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3"/>
    </row>
    <row r="31" spans="1:62" s="505" customFormat="1" ht="2.25" customHeight="1">
      <c r="A31" s="33"/>
      <c r="B31" s="33"/>
      <c r="C31" s="38"/>
      <c r="D31" s="38"/>
      <c r="E31" s="38"/>
      <c r="F31" s="38"/>
      <c r="G31" s="53"/>
      <c r="H31" s="53"/>
      <c r="I31" s="53"/>
      <c r="J31" s="38"/>
      <c r="K31" s="39"/>
      <c r="L31" s="54"/>
      <c r="M31" s="38"/>
      <c r="N31" s="39"/>
      <c r="O31" s="54"/>
      <c r="P31" s="117"/>
      <c r="Q31" s="118"/>
      <c r="R31" s="39"/>
      <c r="S31" s="76"/>
      <c r="T31" s="38"/>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row>
    <row r="32" spans="1:62" s="505" customFormat="1" ht="5.25" customHeight="1">
      <c r="A32" s="31"/>
      <c r="B32" s="31"/>
      <c r="C32" s="31"/>
      <c r="D32" s="31"/>
      <c r="E32" s="31"/>
      <c r="F32" s="31"/>
      <c r="G32" s="31"/>
      <c r="H32" s="31"/>
      <c r="I32" s="31"/>
      <c r="J32" s="8"/>
      <c r="K32" s="32"/>
      <c r="L32" s="5"/>
      <c r="M32" s="8"/>
      <c r="N32" s="32"/>
      <c r="O32" s="5"/>
      <c r="P32" s="74"/>
      <c r="Q32" s="75"/>
      <c r="R32" s="32"/>
      <c r="S32" s="83"/>
      <c r="T32" s="8"/>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row>
    <row r="33" spans="1:62" s="505" customFormat="1" ht="6.75" customHeight="1">
      <c r="A33" s="149"/>
      <c r="B33" s="150"/>
      <c r="C33" s="150"/>
      <c r="D33" s="150"/>
      <c r="E33" s="150"/>
      <c r="F33" s="150"/>
      <c r="G33" s="150"/>
      <c r="H33" s="150"/>
      <c r="I33" s="150"/>
      <c r="J33" s="150"/>
      <c r="K33" s="152"/>
      <c r="L33" s="151"/>
      <c r="M33" s="150"/>
      <c r="N33" s="152"/>
      <c r="O33" s="151"/>
      <c r="P33" s="153"/>
      <c r="Q33" s="154"/>
      <c r="R33" s="152"/>
      <c r="S33" s="153"/>
      <c r="T33" s="156"/>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row>
    <row r="34" spans="1:62" s="505" customFormat="1" ht="14.25" customHeight="1">
      <c r="A34" s="157"/>
      <c r="B34" s="43" t="s">
        <v>185</v>
      </c>
      <c r="C34" s="51" t="s">
        <v>186</v>
      </c>
      <c r="D34" s="51"/>
      <c r="E34" s="51"/>
      <c r="F34" s="51"/>
      <c r="G34" s="529"/>
      <c r="H34" s="529"/>
      <c r="I34" s="529"/>
      <c r="J34" s="529"/>
      <c r="K34" s="529"/>
      <c r="L34" s="529"/>
      <c r="M34" s="424">
        <f>IF(Saisie!D179&gt;0,Saisie!D179,IF('Page 2'!O20=0,"",'Page 3'!S34*100/'Page 2'!O20))</f>
      </c>
      <c r="N34" s="158" t="s">
        <v>26</v>
      </c>
      <c r="O34" s="554"/>
      <c r="P34" s="569"/>
      <c r="Q34" s="569"/>
      <c r="R34" s="529"/>
      <c r="S34" s="598">
        <f>IF(Saisie!F179&gt;0,Saisie!F179,U34+U37)</f>
        <v>0</v>
      </c>
      <c r="T34" s="159" t="s">
        <v>21</v>
      </c>
      <c r="U34" s="590">
        <f>IF(OR(Saisie!D179&gt;0,Saisie!D167=0),Saisie!D179*'Page 2'!O20/100,S21-S30)</f>
        <v>0</v>
      </c>
      <c r="V34" s="563"/>
      <c r="W34" s="563"/>
      <c r="X34" s="591"/>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3"/>
      <c r="BJ34" s="563"/>
    </row>
    <row r="35" spans="1:62" s="505" customFormat="1" ht="6.75" customHeight="1">
      <c r="A35" s="160"/>
      <c r="B35" s="38"/>
      <c r="C35" s="38"/>
      <c r="D35" s="38"/>
      <c r="E35" s="38"/>
      <c r="F35" s="38"/>
      <c r="G35" s="38"/>
      <c r="H35" s="38"/>
      <c r="I35" s="38"/>
      <c r="J35" s="38"/>
      <c r="K35" s="39"/>
      <c r="L35" s="54"/>
      <c r="M35" s="38"/>
      <c r="N35" s="39"/>
      <c r="O35" s="54"/>
      <c r="P35" s="38"/>
      <c r="Q35" s="39"/>
      <c r="R35" s="39"/>
      <c r="S35" s="117"/>
      <c r="T35" s="161"/>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row>
    <row r="36" spans="1:62" s="505" customFormat="1" ht="7.5" customHeight="1">
      <c r="A36" s="31"/>
      <c r="B36" s="31"/>
      <c r="C36" s="31"/>
      <c r="D36" s="31"/>
      <c r="E36" s="31"/>
      <c r="F36" s="31"/>
      <c r="G36" s="31"/>
      <c r="H36" s="31"/>
      <c r="I36" s="31"/>
      <c r="J36" s="31"/>
      <c r="K36" s="44"/>
      <c r="L36" s="68"/>
      <c r="M36" s="31"/>
      <c r="N36" s="44"/>
      <c r="O36" s="5"/>
      <c r="P36" s="8"/>
      <c r="Q36" s="32"/>
      <c r="R36" s="32"/>
      <c r="S36" s="74"/>
      <c r="T36" s="8"/>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row>
    <row r="37" spans="1:62" ht="15" customHeight="1">
      <c r="A37" s="68" t="s">
        <v>187</v>
      </c>
      <c r="B37" s="31" t="s">
        <v>188</v>
      </c>
      <c r="C37" s="31"/>
      <c r="D37" s="31"/>
      <c r="E37" s="31"/>
      <c r="F37" s="31"/>
      <c r="G37" s="31"/>
      <c r="H37" s="31"/>
      <c r="I37" s="31"/>
      <c r="J37" s="31"/>
      <c r="K37" s="44"/>
      <c r="L37" s="505"/>
      <c r="M37" s="505"/>
      <c r="N37" s="515">
        <f>IF(Saisie!F182="commentaire éventuel",,Saisie!F182)</f>
        <v>0</v>
      </c>
      <c r="O37" s="529"/>
      <c r="P37" s="544"/>
      <c r="Q37" s="599"/>
      <c r="R37" s="599"/>
      <c r="S37" s="600"/>
      <c r="T37" s="544"/>
      <c r="U37" s="601">
        <f>IF(OR(Saisie!F167&gt;0),Saisie!F167-'Page 3'!S30,0)</f>
        <v>0</v>
      </c>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2"/>
      <c r="AZ37" s="602"/>
      <c r="BA37" s="602"/>
      <c r="BB37" s="602"/>
      <c r="BC37" s="602"/>
      <c r="BD37" s="602"/>
      <c r="BE37" s="602"/>
      <c r="BF37" s="602"/>
      <c r="BG37" s="602"/>
      <c r="BH37" s="602"/>
      <c r="BI37" s="602"/>
      <c r="BJ37" s="602"/>
    </row>
    <row r="38" spans="1:62" s="505" customFormat="1" ht="15" customHeight="1">
      <c r="A38" s="515"/>
      <c r="B38" s="515">
        <f>IF(Saisie!B183="commentaire éventuel",,Saisie!B183)</f>
        <v>0</v>
      </c>
      <c r="C38" s="515"/>
      <c r="D38" s="515"/>
      <c r="E38" s="232"/>
      <c r="F38" s="232"/>
      <c r="G38" s="232"/>
      <c r="H38" s="232"/>
      <c r="I38" s="232"/>
      <c r="J38" s="232"/>
      <c r="K38" s="232"/>
      <c r="L38" s="232"/>
      <c r="M38" s="232">
        <f>IF(Saisie!B183="commentaire éventuel",,Saisie!B183)</f>
        <v>0</v>
      </c>
      <c r="N38" s="245"/>
      <c r="O38" s="232"/>
      <c r="P38" s="232"/>
      <c r="Q38" s="232"/>
      <c r="R38" s="232"/>
      <c r="S38" s="527"/>
      <c r="T38" s="554"/>
      <c r="U38" s="563"/>
      <c r="V38" s="563"/>
      <c r="W38" s="563"/>
      <c r="X38" s="563"/>
      <c r="Y38" s="563"/>
      <c r="Z38" s="563"/>
      <c r="AA38" s="563"/>
      <c r="AB38" s="563"/>
      <c r="AC38" s="563"/>
      <c r="AD38" s="563"/>
      <c r="AE38" s="563"/>
      <c r="AF38" s="563"/>
      <c r="AG38" s="563"/>
      <c r="AH38" s="563"/>
      <c r="AI38" s="563"/>
      <c r="AJ38" s="563"/>
      <c r="AK38" s="563"/>
      <c r="AL38" s="563"/>
      <c r="AM38" s="563"/>
      <c r="AN38" s="563"/>
      <c r="AO38" s="563"/>
      <c r="AP38" s="563"/>
      <c r="AQ38" s="563"/>
      <c r="AR38" s="563"/>
      <c r="AS38" s="563"/>
      <c r="AT38" s="563"/>
      <c r="AU38" s="563"/>
      <c r="AV38" s="563"/>
      <c r="AW38" s="563"/>
      <c r="AX38" s="563"/>
      <c r="AY38" s="563"/>
      <c r="AZ38" s="563"/>
      <c r="BA38" s="563"/>
      <c r="BB38" s="563"/>
      <c r="BC38" s="563"/>
      <c r="BD38" s="563"/>
      <c r="BE38" s="563"/>
      <c r="BF38" s="563"/>
      <c r="BG38" s="563"/>
      <c r="BH38" s="563"/>
      <c r="BI38" s="563"/>
      <c r="BJ38" s="563"/>
    </row>
    <row r="39" spans="1:62" ht="15" customHeight="1">
      <c r="A39" s="31"/>
      <c r="B39" s="68" t="s">
        <v>189</v>
      </c>
      <c r="C39" s="31" t="s">
        <v>190</v>
      </c>
      <c r="D39" s="31"/>
      <c r="E39" s="31"/>
      <c r="F39" s="31"/>
      <c r="G39" s="8"/>
      <c r="H39" s="5"/>
      <c r="I39" s="5"/>
      <c r="J39" s="421">
        <f>IF(Saisie!D33="Oui","p.m",IF(Saisie!D48=0,"",'Page 1'!Q27/Saisie!D48))</f>
      </c>
      <c r="K39" s="5" t="s">
        <v>191</v>
      </c>
      <c r="L39" s="5"/>
      <c r="M39" s="5"/>
      <c r="N39" s="515"/>
      <c r="O39" s="515">
        <f>IF(Saisie!$C184="comment. év.(autom. si droit de superficie)",,Saisie!$C184)</f>
        <v>0</v>
      </c>
      <c r="P39" s="529"/>
      <c r="Q39" s="529"/>
      <c r="R39" s="599"/>
      <c r="S39" s="600"/>
      <c r="T39" s="544"/>
      <c r="U39" s="602"/>
      <c r="V39" s="602"/>
      <c r="W39" s="602"/>
      <c r="X39" s="602"/>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2"/>
      <c r="AY39" s="602"/>
      <c r="AZ39" s="602"/>
      <c r="BA39" s="602"/>
      <c r="BB39" s="602"/>
      <c r="BC39" s="602"/>
      <c r="BD39" s="602"/>
      <c r="BE39" s="602"/>
      <c r="BF39" s="602"/>
      <c r="BG39" s="602"/>
      <c r="BH39" s="602"/>
      <c r="BI39" s="602"/>
      <c r="BJ39" s="602"/>
    </row>
    <row r="40" spans="1:62" ht="15" customHeight="1">
      <c r="A40" s="31"/>
      <c r="B40" s="68" t="s">
        <v>192</v>
      </c>
      <c r="C40" s="31" t="s">
        <v>193</v>
      </c>
      <c r="D40" s="31"/>
      <c r="E40" s="31"/>
      <c r="F40" s="31"/>
      <c r="G40" s="31"/>
      <c r="H40" s="515">
        <f>IF(Saisie!$C185="commentaire éventuel",,Saisie!$C185)</f>
        <v>0</v>
      </c>
      <c r="I40" s="515"/>
      <c r="J40" s="515"/>
      <c r="K40" s="515"/>
      <c r="L40" s="515"/>
      <c r="M40" s="515"/>
      <c r="N40" s="515"/>
      <c r="O40" s="515"/>
      <c r="P40" s="515"/>
      <c r="Q40" s="529"/>
      <c r="R40" s="529"/>
      <c r="S40" s="600"/>
      <c r="T40" s="544"/>
      <c r="U40" s="602"/>
      <c r="V40" s="602">
        <f>IF(OR(Saisie!F179&gt;0,Saisie!D179=0),Saisie!F179,S21+S30)</f>
        <v>0</v>
      </c>
      <c r="W40" s="602"/>
      <c r="X40" s="602"/>
      <c r="Y40" s="602"/>
      <c r="Z40" s="602"/>
      <c r="AA40" s="602"/>
      <c r="AB40" s="602"/>
      <c r="AC40" s="602"/>
      <c r="AD40" s="602"/>
      <c r="AE40" s="602"/>
      <c r="AF40" s="602"/>
      <c r="AG40" s="602"/>
      <c r="AH40" s="602"/>
      <c r="AI40" s="602"/>
      <c r="AJ40" s="602"/>
      <c r="AK40" s="602"/>
      <c r="AL40" s="602"/>
      <c r="AM40" s="602"/>
      <c r="AN40" s="602"/>
      <c r="AO40" s="602"/>
      <c r="AP40" s="602"/>
      <c r="AQ40" s="602"/>
      <c r="AR40" s="602"/>
      <c r="AS40" s="602"/>
      <c r="AT40" s="602"/>
      <c r="AU40" s="602"/>
      <c r="AV40" s="602"/>
      <c r="AW40" s="602"/>
      <c r="AX40" s="602"/>
      <c r="AY40" s="602"/>
      <c r="AZ40" s="602"/>
      <c r="BA40" s="602"/>
      <c r="BB40" s="602"/>
      <c r="BC40" s="602"/>
      <c r="BD40" s="602"/>
      <c r="BE40" s="602"/>
      <c r="BF40" s="602"/>
      <c r="BG40" s="602"/>
      <c r="BH40" s="602"/>
      <c r="BI40" s="602"/>
      <c r="BJ40" s="602"/>
    </row>
    <row r="41" spans="1:62" ht="15" customHeight="1">
      <c r="A41" s="8"/>
      <c r="B41" s="8"/>
      <c r="C41" s="70" t="s">
        <v>194</v>
      </c>
      <c r="D41" s="5" t="s">
        <v>489</v>
      </c>
      <c r="E41" s="5"/>
      <c r="F41" s="5"/>
      <c r="G41" s="8"/>
      <c r="H41" s="8" t="s">
        <v>195</v>
      </c>
      <c r="I41" s="8"/>
      <c r="J41" s="8"/>
      <c r="K41" s="32"/>
      <c r="L41" s="5" t="s">
        <v>62</v>
      </c>
      <c r="M41" s="518">
        <f>Saisie!F186</f>
        <v>0</v>
      </c>
      <c r="N41" s="179" t="s">
        <v>196</v>
      </c>
      <c r="O41" s="49"/>
      <c r="P41" s="604">
        <f>IF(M44&gt;0,M41/M44,)</f>
        <v>0</v>
      </c>
      <c r="Q41" s="123" t="s">
        <v>26</v>
      </c>
      <c r="R41" s="515">
        <f>IF(Saisie!$K186="commentaire éventuel",,Saisie!$K186)</f>
        <v>0</v>
      </c>
      <c r="S41" s="549"/>
      <c r="T41" s="544"/>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602"/>
      <c r="BC41" s="602"/>
      <c r="BD41" s="602"/>
      <c r="BE41" s="602"/>
      <c r="BF41" s="602"/>
      <c r="BG41" s="602"/>
      <c r="BH41" s="602"/>
      <c r="BI41" s="602"/>
      <c r="BJ41" s="602"/>
    </row>
    <row r="42" spans="1:62" ht="15" customHeight="1">
      <c r="A42" s="33"/>
      <c r="B42" s="33"/>
      <c r="C42" s="33"/>
      <c r="D42" s="33"/>
      <c r="E42" s="33"/>
      <c r="F42" s="33"/>
      <c r="G42" s="33"/>
      <c r="H42" s="33" t="s">
        <v>197</v>
      </c>
      <c r="I42" s="33"/>
      <c r="J42" s="33"/>
      <c r="K42" s="48"/>
      <c r="L42" s="34" t="s">
        <v>62</v>
      </c>
      <c r="M42" s="518">
        <f>Saisie!F187</f>
        <v>0</v>
      </c>
      <c r="N42" s="179" t="s">
        <v>196</v>
      </c>
      <c r="O42" s="96"/>
      <c r="P42" s="604">
        <f>IF(M44&gt;0,M42/M44,)</f>
        <v>0</v>
      </c>
      <c r="Q42" s="123" t="s">
        <v>26</v>
      </c>
      <c r="R42" s="515">
        <f>IF(Saisie!$K187="commentaire éventuel",,Saisie!$K187)</f>
        <v>0</v>
      </c>
      <c r="S42" s="605"/>
      <c r="T42" s="606"/>
      <c r="U42" s="602"/>
      <c r="V42" s="602"/>
      <c r="W42" s="602"/>
      <c r="X42" s="602"/>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2"/>
      <c r="AW42" s="602"/>
      <c r="AX42" s="602"/>
      <c r="AY42" s="602"/>
      <c r="AZ42" s="602"/>
      <c r="BA42" s="602"/>
      <c r="BB42" s="602"/>
      <c r="BC42" s="602"/>
      <c r="BD42" s="602"/>
      <c r="BE42" s="602"/>
      <c r="BF42" s="602"/>
      <c r="BG42" s="602"/>
      <c r="BH42" s="602"/>
      <c r="BI42" s="602"/>
      <c r="BJ42" s="602"/>
    </row>
    <row r="43" spans="1:62" ht="2.25" customHeight="1">
      <c r="A43" s="8"/>
      <c r="B43" s="8"/>
      <c r="C43" s="8"/>
      <c r="D43" s="8"/>
      <c r="E43" s="8"/>
      <c r="F43" s="8"/>
      <c r="G43" s="8"/>
      <c r="H43" s="38"/>
      <c r="I43" s="38"/>
      <c r="J43" s="38"/>
      <c r="K43" s="39"/>
      <c r="L43" s="54"/>
      <c r="M43" s="180"/>
      <c r="N43" s="181"/>
      <c r="O43" s="137"/>
      <c r="P43" s="119"/>
      <c r="Q43" s="182"/>
      <c r="R43" s="515"/>
      <c r="S43" s="607"/>
      <c r="T43" s="608"/>
      <c r="U43" s="602"/>
      <c r="V43" s="602"/>
      <c r="W43" s="602"/>
      <c r="X43" s="602"/>
      <c r="Y43" s="602"/>
      <c r="Z43" s="602"/>
      <c r="AA43" s="602"/>
      <c r="AB43" s="602"/>
      <c r="AC43" s="602"/>
      <c r="AD43" s="602"/>
      <c r="AE43" s="602"/>
      <c r="AF43" s="602"/>
      <c r="AG43" s="602"/>
      <c r="AH43" s="602"/>
      <c r="AI43" s="602"/>
      <c r="AJ43" s="602"/>
      <c r="AK43" s="602"/>
      <c r="AL43" s="602"/>
      <c r="AM43" s="602"/>
      <c r="AN43" s="602"/>
      <c r="AO43" s="602"/>
      <c r="AP43" s="602"/>
      <c r="AQ43" s="602"/>
      <c r="AR43" s="602"/>
      <c r="AS43" s="602"/>
      <c r="AT43" s="602"/>
      <c r="AU43" s="602"/>
      <c r="AV43" s="602"/>
      <c r="AW43" s="602"/>
      <c r="AX43" s="602"/>
      <c r="AY43" s="602"/>
      <c r="AZ43" s="602"/>
      <c r="BA43" s="602"/>
      <c r="BB43" s="602"/>
      <c r="BC43" s="602"/>
      <c r="BD43" s="602"/>
      <c r="BE43" s="602"/>
      <c r="BF43" s="602"/>
      <c r="BG43" s="602"/>
      <c r="BH43" s="602"/>
      <c r="BI43" s="602"/>
      <c r="BJ43" s="602"/>
    </row>
    <row r="44" spans="1:62" ht="12" customHeight="1">
      <c r="A44" s="8"/>
      <c r="B44" s="8"/>
      <c r="C44" s="8"/>
      <c r="D44" s="8"/>
      <c r="E44" s="8"/>
      <c r="F44" s="8"/>
      <c r="G44" s="8"/>
      <c r="H44" s="8" t="s">
        <v>77</v>
      </c>
      <c r="I44" s="8"/>
      <c r="J44" s="8"/>
      <c r="K44" s="32"/>
      <c r="L44" s="5"/>
      <c r="M44" s="518">
        <f>SUM(M41:M42)</f>
        <v>0</v>
      </c>
      <c r="N44" s="179" t="s">
        <v>196</v>
      </c>
      <c r="O44" s="49"/>
      <c r="P44" s="422">
        <f>SUM(P41:P42)</f>
        <v>0</v>
      </c>
      <c r="Q44" s="123" t="s">
        <v>26</v>
      </c>
      <c r="R44" s="515">
        <f>IF(Saisie!$K189="commentaire éventuel",,Saisie!$K189)</f>
        <v>0</v>
      </c>
      <c r="S44" s="607"/>
      <c r="T44" s="544"/>
      <c r="U44" s="602"/>
      <c r="V44" s="602"/>
      <c r="W44" s="602"/>
      <c r="X44" s="602"/>
      <c r="Y44" s="602"/>
      <c r="Z44" s="602"/>
      <c r="AA44" s="602"/>
      <c r="AB44" s="602"/>
      <c r="AC44" s="602"/>
      <c r="AD44" s="602"/>
      <c r="AE44" s="602"/>
      <c r="AF44" s="602"/>
      <c r="AG44" s="602"/>
      <c r="AH44" s="602"/>
      <c r="AI44" s="602"/>
      <c r="AJ44" s="602"/>
      <c r="AK44" s="602"/>
      <c r="AL44" s="602"/>
      <c r="AM44" s="602"/>
      <c r="AN44" s="602"/>
      <c r="AO44" s="602"/>
      <c r="AP44" s="602"/>
      <c r="AQ44" s="602"/>
      <c r="AR44" s="602"/>
      <c r="AS44" s="602"/>
      <c r="AT44" s="602"/>
      <c r="AU44" s="602"/>
      <c r="AV44" s="602"/>
      <c r="AW44" s="602"/>
      <c r="AX44" s="602"/>
      <c r="AY44" s="602"/>
      <c r="AZ44" s="602"/>
      <c r="BA44" s="602"/>
      <c r="BB44" s="602"/>
      <c r="BC44" s="602"/>
      <c r="BD44" s="602"/>
      <c r="BE44" s="602"/>
      <c r="BF44" s="602"/>
      <c r="BG44" s="602"/>
      <c r="BH44" s="602"/>
      <c r="BI44" s="602"/>
      <c r="BJ44" s="602"/>
    </row>
    <row r="45" spans="1:62" ht="14.25" customHeight="1">
      <c r="A45" s="8"/>
      <c r="B45" s="8"/>
      <c r="C45" s="70" t="s">
        <v>198</v>
      </c>
      <c r="D45" s="5" t="s">
        <v>490</v>
      </c>
      <c r="E45" s="5"/>
      <c r="F45" s="5"/>
      <c r="G45" s="8"/>
      <c r="H45" s="8"/>
      <c r="I45" s="8"/>
      <c r="J45" s="8"/>
      <c r="K45" s="32"/>
      <c r="L45" s="5" t="s">
        <v>62</v>
      </c>
      <c r="M45" s="572">
        <f>Saisie!F190</f>
        <v>0</v>
      </c>
      <c r="N45" s="179" t="s">
        <v>140</v>
      </c>
      <c r="O45" s="5"/>
      <c r="P45" s="515">
        <f>IF(Saisie!$K190="commentaire éventuel",,Saisie!$K190)</f>
        <v>0</v>
      </c>
      <c r="Q45" s="529"/>
      <c r="R45" s="529"/>
      <c r="S45" s="600"/>
      <c r="T45" s="544"/>
      <c r="U45" s="602"/>
      <c r="V45" s="602"/>
      <c r="W45" s="602"/>
      <c r="X45" s="602"/>
      <c r="Y45" s="602"/>
      <c r="Z45" s="602"/>
      <c r="AA45" s="602"/>
      <c r="AB45" s="602"/>
      <c r="AC45" s="602"/>
      <c r="AD45" s="602"/>
      <c r="AE45" s="602"/>
      <c r="AF45" s="602"/>
      <c r="AG45" s="602"/>
      <c r="AH45" s="602"/>
      <c r="AI45" s="602"/>
      <c r="AJ45" s="602"/>
      <c r="AK45" s="602"/>
      <c r="AL45" s="602"/>
      <c r="AM45" s="602"/>
      <c r="AN45" s="602"/>
      <c r="AO45" s="602"/>
      <c r="AP45" s="602"/>
      <c r="AQ45" s="602"/>
      <c r="AR45" s="602"/>
      <c r="AS45" s="602"/>
      <c r="AT45" s="602"/>
      <c r="AU45" s="602"/>
      <c r="AV45" s="602"/>
      <c r="AW45" s="602"/>
      <c r="AX45" s="602"/>
      <c r="AY45" s="602"/>
      <c r="AZ45" s="602"/>
      <c r="BA45" s="602"/>
      <c r="BB45" s="602"/>
      <c r="BC45" s="602"/>
      <c r="BD45" s="602"/>
      <c r="BE45" s="602"/>
      <c r="BF45" s="602"/>
      <c r="BG45" s="602"/>
      <c r="BH45" s="602"/>
      <c r="BI45" s="602"/>
      <c r="BJ45" s="602"/>
    </row>
    <row r="46" spans="1:62" ht="14.25" customHeight="1">
      <c r="A46" s="8"/>
      <c r="B46" s="8"/>
      <c r="C46" s="70" t="s">
        <v>199</v>
      </c>
      <c r="D46" s="5" t="s">
        <v>200</v>
      </c>
      <c r="E46" s="5"/>
      <c r="F46" s="5"/>
      <c r="G46" s="8"/>
      <c r="H46" s="8"/>
      <c r="I46" s="8"/>
      <c r="J46" s="8"/>
      <c r="K46" s="32"/>
      <c r="L46" s="5" t="s">
        <v>62</v>
      </c>
      <c r="M46" s="572">
        <f>Saisie!F191</f>
        <v>0</v>
      </c>
      <c r="N46" s="179" t="s">
        <v>140</v>
      </c>
      <c r="O46" s="5"/>
      <c r="P46" s="515">
        <f>IF(Saisie!$K191="commentaire éventuel",,Saisie!$K191)</f>
        <v>0</v>
      </c>
      <c r="Q46" s="599"/>
      <c r="R46" s="599"/>
      <c r="S46" s="600"/>
      <c r="T46" s="544"/>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row>
    <row r="47" spans="1:62" ht="14.25" customHeight="1">
      <c r="A47" s="8"/>
      <c r="B47" s="8"/>
      <c r="C47" s="70" t="s">
        <v>201</v>
      </c>
      <c r="D47" s="5" t="s">
        <v>202</v>
      </c>
      <c r="E47" s="5"/>
      <c r="F47" s="5"/>
      <c r="G47" s="8"/>
      <c r="H47" s="8"/>
      <c r="I47" s="8"/>
      <c r="J47" s="8"/>
      <c r="K47" s="32"/>
      <c r="L47" s="5" t="s">
        <v>62</v>
      </c>
      <c r="M47" s="572">
        <f>IF(M45&gt;0,M46/M45,)</f>
        <v>0</v>
      </c>
      <c r="N47" s="609"/>
      <c r="O47" s="5"/>
      <c r="P47" s="515">
        <f>IF(Saisie!$K192="commentaire éventuel",,Saisie!$K192)</f>
        <v>0</v>
      </c>
      <c r="Q47" s="599"/>
      <c r="R47" s="599"/>
      <c r="S47" s="600"/>
      <c r="T47" s="544"/>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row>
    <row r="48" spans="1:62" ht="14.25" customHeight="1">
      <c r="A48" s="8"/>
      <c r="B48" s="8"/>
      <c r="C48" s="70" t="s">
        <v>203</v>
      </c>
      <c r="D48" s="5" t="s">
        <v>204</v>
      </c>
      <c r="E48" s="5"/>
      <c r="F48" s="5"/>
      <c r="G48" s="8"/>
      <c r="H48" s="8"/>
      <c r="I48" s="8"/>
      <c r="J48" s="8"/>
      <c r="K48" s="32"/>
      <c r="L48" s="5" t="s">
        <v>62</v>
      </c>
      <c r="M48" s="572">
        <f>IF(Saisie!F193&gt;0,Saisie!F193,)</f>
        <v>0</v>
      </c>
      <c r="N48" s="184" t="s">
        <v>78</v>
      </c>
      <c r="O48" s="5"/>
      <c r="P48" s="515">
        <f>IF(Saisie!$K193="commentaire éventuel",,Saisie!$K193)</f>
        <v>0</v>
      </c>
      <c r="Q48" s="529"/>
      <c r="R48" s="599"/>
      <c r="S48" s="600"/>
      <c r="T48" s="544"/>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row>
    <row r="49" spans="1:62" ht="14.25" customHeight="1">
      <c r="A49" s="8"/>
      <c r="B49" s="8"/>
      <c r="C49" s="70" t="s">
        <v>205</v>
      </c>
      <c r="D49" s="5" t="s">
        <v>206</v>
      </c>
      <c r="E49" s="5"/>
      <c r="F49" s="5"/>
      <c r="G49" s="8"/>
      <c r="H49" s="8"/>
      <c r="I49" s="8"/>
      <c r="J49" s="8"/>
      <c r="K49" s="32"/>
      <c r="L49" s="5" t="s">
        <v>62</v>
      </c>
      <c r="M49" s="572">
        <f>IF('Page 2'!F35=0,,'Page 2'!I35/'Page 2'!F35)</f>
        <v>0</v>
      </c>
      <c r="N49" s="239" t="s">
        <v>136</v>
      </c>
      <c r="O49" s="5"/>
      <c r="P49" s="515">
        <f>IF(Saisie!$K194="commentaire éventuel",,Saisie!$K194)</f>
        <v>0</v>
      </c>
      <c r="R49" s="529"/>
      <c r="S49" s="529"/>
      <c r="T49" s="529"/>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row>
    <row r="50" spans="1:62" s="505" customFormat="1" ht="6" customHeight="1">
      <c r="A50" s="8"/>
      <c r="B50" s="8"/>
      <c r="C50" s="240"/>
      <c r="D50" s="241"/>
      <c r="E50" s="241"/>
      <c r="F50" s="242"/>
      <c r="G50" s="241"/>
      <c r="H50" s="241"/>
      <c r="I50" s="241"/>
      <c r="J50" s="241"/>
      <c r="K50" s="241"/>
      <c r="L50" s="241"/>
      <c r="M50" s="610"/>
      <c r="N50" s="240"/>
      <c r="O50" s="241"/>
      <c r="P50" s="241"/>
      <c r="Q50" s="241"/>
      <c r="R50" s="241"/>
      <c r="S50" s="241"/>
      <c r="T50" s="241"/>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63"/>
      <c r="AV50" s="563"/>
      <c r="AW50" s="563"/>
      <c r="AX50" s="563"/>
      <c r="AY50" s="563"/>
      <c r="AZ50" s="563"/>
      <c r="BA50" s="563"/>
      <c r="BB50" s="563"/>
      <c r="BC50" s="563"/>
      <c r="BD50" s="563"/>
      <c r="BE50" s="563"/>
      <c r="BF50" s="563"/>
      <c r="BG50" s="563"/>
      <c r="BH50" s="563"/>
      <c r="BI50" s="563"/>
      <c r="BJ50" s="563"/>
    </row>
    <row r="51" spans="1:62" s="505" customFormat="1" ht="15" customHeight="1">
      <c r="A51" s="31"/>
      <c r="B51" s="68" t="s">
        <v>207</v>
      </c>
      <c r="C51" s="31" t="s">
        <v>208</v>
      </c>
      <c r="D51" s="31"/>
      <c r="E51" s="31"/>
      <c r="F51" s="31"/>
      <c r="G51" s="611"/>
      <c r="H51" s="515">
        <f>IF(Saisie!$C196="commentaire éventuel",,Saisie!$C196)</f>
        <v>0</v>
      </c>
      <c r="I51" s="515"/>
      <c r="J51" s="611"/>
      <c r="K51" s="515"/>
      <c r="L51" s="515"/>
      <c r="M51" s="515"/>
      <c r="N51" s="515"/>
      <c r="O51" s="515"/>
      <c r="P51" s="515"/>
      <c r="Q51" s="599"/>
      <c r="R51" s="10"/>
      <c r="S51" s="13"/>
      <c r="T51" s="9"/>
      <c r="U51" s="563"/>
      <c r="V51" s="563"/>
      <c r="W51" s="563"/>
      <c r="X51" s="563"/>
      <c r="Y51" s="563"/>
      <c r="Z51" s="563"/>
      <c r="AA51" s="563"/>
      <c r="AB51" s="563"/>
      <c r="AC51" s="563"/>
      <c r="AD51" s="563"/>
      <c r="AE51" s="563"/>
      <c r="AF51" s="563"/>
      <c r="AG51" s="563"/>
      <c r="AH51" s="563"/>
      <c r="AI51" s="563"/>
      <c r="AJ51" s="563"/>
      <c r="AK51" s="563"/>
      <c r="AL51" s="563"/>
      <c r="AM51" s="563"/>
      <c r="AN51" s="563"/>
      <c r="AO51" s="563"/>
      <c r="AP51" s="563"/>
      <c r="AQ51" s="563"/>
      <c r="AR51" s="563"/>
      <c r="AS51" s="563"/>
      <c r="AT51" s="563"/>
      <c r="AU51" s="563"/>
      <c r="AV51" s="563"/>
      <c r="AW51" s="563"/>
      <c r="AX51" s="563"/>
      <c r="AY51" s="563"/>
      <c r="AZ51" s="563"/>
      <c r="BA51" s="563"/>
      <c r="BB51" s="563"/>
      <c r="BC51" s="563"/>
      <c r="BD51" s="563"/>
      <c r="BE51" s="563"/>
      <c r="BF51" s="563"/>
      <c r="BG51" s="563"/>
      <c r="BH51" s="563"/>
      <c r="BI51" s="563"/>
      <c r="BJ51" s="563"/>
    </row>
    <row r="52" spans="1:62" s="505" customFormat="1" ht="15" customHeight="1">
      <c r="A52" s="8"/>
      <c r="B52" s="8"/>
      <c r="C52" s="70" t="s">
        <v>209</v>
      </c>
      <c r="D52" s="5" t="s">
        <v>210</v>
      </c>
      <c r="E52" s="5"/>
      <c r="F52" s="5"/>
      <c r="G52" s="8"/>
      <c r="H52" s="8"/>
      <c r="I52" s="31"/>
      <c r="J52" s="515">
        <f>IF(Saisie!$C197="commentaire éventuel",,Saisie!$C197)</f>
        <v>0</v>
      </c>
      <c r="K52" s="10"/>
      <c r="L52" s="12"/>
      <c r="M52" s="9"/>
      <c r="N52" s="10"/>
      <c r="O52" s="12"/>
      <c r="P52" s="9"/>
      <c r="Q52" s="10"/>
      <c r="R52" s="10"/>
      <c r="S52" s="13"/>
      <c r="T52" s="9"/>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63"/>
      <c r="AV52" s="563"/>
      <c r="AW52" s="563"/>
      <c r="AX52" s="563"/>
      <c r="AY52" s="563"/>
      <c r="AZ52" s="563"/>
      <c r="BA52" s="563"/>
      <c r="BB52" s="563"/>
      <c r="BC52" s="563"/>
      <c r="BD52" s="563"/>
      <c r="BE52" s="563"/>
      <c r="BF52" s="563"/>
      <c r="BG52" s="563"/>
      <c r="BH52" s="563"/>
      <c r="BI52" s="563"/>
      <c r="BJ52" s="563"/>
    </row>
    <row r="53" spans="1:62" s="505" customFormat="1" ht="11.25" customHeight="1">
      <c r="A53" s="9"/>
      <c r="B53" s="9"/>
      <c r="C53" s="9"/>
      <c r="D53" s="9"/>
      <c r="E53" s="9"/>
      <c r="F53" s="9"/>
      <c r="G53" s="9"/>
      <c r="H53" s="10"/>
      <c r="I53" s="9"/>
      <c r="J53" s="186" t="s">
        <v>211</v>
      </c>
      <c r="K53" s="186"/>
      <c r="L53" s="5"/>
      <c r="M53" s="8"/>
      <c r="N53" s="8"/>
      <c r="O53" s="5"/>
      <c r="P53" s="186" t="s">
        <v>212</v>
      </c>
      <c r="Q53" s="186"/>
      <c r="R53" s="32"/>
      <c r="S53" s="187" t="s">
        <v>213</v>
      </c>
      <c r="T53" s="186"/>
      <c r="U53" s="563"/>
      <c r="V53" s="563" t="s">
        <v>380</v>
      </c>
      <c r="W53" s="563" t="s">
        <v>381</v>
      </c>
      <c r="X53" s="563"/>
      <c r="Y53" s="612" t="s">
        <v>383</v>
      </c>
      <c r="Z53" s="613" t="s">
        <v>381</v>
      </c>
      <c r="AA53" s="563"/>
      <c r="AB53" s="563"/>
      <c r="AC53" s="563"/>
      <c r="AD53" s="563"/>
      <c r="AE53" s="563"/>
      <c r="AF53" s="563"/>
      <c r="AG53" s="563"/>
      <c r="AH53" s="563"/>
      <c r="AI53" s="563"/>
      <c r="AJ53" s="563"/>
      <c r="AK53" s="563"/>
      <c r="AL53" s="563"/>
      <c r="AM53" s="563"/>
      <c r="AN53" s="563"/>
      <c r="AO53" s="563"/>
      <c r="AP53" s="563"/>
      <c r="AQ53" s="563"/>
      <c r="AR53" s="563"/>
      <c r="AS53" s="563"/>
      <c r="AT53" s="563"/>
      <c r="AU53" s="563"/>
      <c r="AV53" s="563"/>
      <c r="AW53" s="563"/>
      <c r="AX53" s="563"/>
      <c r="AY53" s="563"/>
      <c r="AZ53" s="563"/>
      <c r="BA53" s="563"/>
      <c r="BB53" s="563"/>
      <c r="BC53" s="563"/>
      <c r="BD53" s="563"/>
      <c r="BE53" s="563"/>
      <c r="BF53" s="563"/>
      <c r="BG53" s="563"/>
      <c r="BH53" s="563"/>
      <c r="BI53" s="563"/>
      <c r="BJ53" s="563"/>
    </row>
    <row r="54" spans="1:62" s="505" customFormat="1" ht="15" customHeight="1">
      <c r="A54" s="8"/>
      <c r="B54" s="8"/>
      <c r="C54" s="8"/>
      <c r="D54" s="188" t="s">
        <v>214</v>
      </c>
      <c r="E54" s="8"/>
      <c r="F54" s="8" t="s">
        <v>215</v>
      </c>
      <c r="G54" s="8"/>
      <c r="H54" s="8"/>
      <c r="I54" s="96" t="s">
        <v>62</v>
      </c>
      <c r="J54" s="518">
        <f>IF(W62&gt;0,W62/V62,)</f>
        <v>0</v>
      </c>
      <c r="K54" s="71" t="s">
        <v>21</v>
      </c>
      <c r="L54" s="49"/>
      <c r="M54" s="614">
        <f>IF(J57&gt;0,J54*100/J57,)</f>
        <v>0</v>
      </c>
      <c r="N54" s="189" t="s">
        <v>26</v>
      </c>
      <c r="O54" s="190" t="s">
        <v>62</v>
      </c>
      <c r="P54" s="615">
        <f>IF(M45&gt;0,J54/M45,0)</f>
        <v>0</v>
      </c>
      <c r="Q54" s="71" t="s">
        <v>21</v>
      </c>
      <c r="R54" s="191" t="s">
        <v>62</v>
      </c>
      <c r="S54" s="615">
        <f>IF(M46&gt;0,J54/M46,0)</f>
        <v>0</v>
      </c>
      <c r="T54" s="71" t="s">
        <v>21</v>
      </c>
      <c r="U54" s="563"/>
      <c r="V54" s="616">
        <f>IF(Saisie!B112="Logements subventionnés",Saisie!F112,"")</f>
        <v>0</v>
      </c>
      <c r="W54" s="616">
        <f>IF(Saisie!B112="Logements subventionnés",'Page 2'!O28,"")</f>
        <v>0</v>
      </c>
      <c r="X54" s="563"/>
      <c r="Y54" s="616">
        <f>IF(Saisie!B112="Logements non subventionnés",Saisie!F112,"")</f>
      </c>
      <c r="Z54" s="616">
        <f>IF(Saisie!B112="Logements non subventionnés",'Page 2'!O28,"")</f>
      </c>
      <c r="AA54" s="563"/>
      <c r="AB54" s="563"/>
      <c r="AC54" s="563"/>
      <c r="AD54" s="563"/>
      <c r="AE54" s="563"/>
      <c r="AF54" s="563"/>
      <c r="AG54" s="563"/>
      <c r="AH54" s="563"/>
      <c r="AI54" s="563"/>
      <c r="AJ54" s="563"/>
      <c r="AK54" s="563"/>
      <c r="AL54" s="563"/>
      <c r="AM54" s="563"/>
      <c r="AN54" s="563"/>
      <c r="AO54" s="563"/>
      <c r="AP54" s="563"/>
      <c r="AQ54" s="563"/>
      <c r="AR54" s="563"/>
      <c r="AS54" s="563"/>
      <c r="AT54" s="563"/>
      <c r="AU54" s="563"/>
      <c r="AV54" s="563"/>
      <c r="AW54" s="563"/>
      <c r="AX54" s="563"/>
      <c r="AY54" s="563"/>
      <c r="AZ54" s="563"/>
      <c r="BA54" s="563"/>
      <c r="BB54" s="563"/>
      <c r="BC54" s="563"/>
      <c r="BD54" s="563"/>
      <c r="BE54" s="563"/>
      <c r="BF54" s="563"/>
      <c r="BG54" s="563"/>
      <c r="BH54" s="563"/>
      <c r="BI54" s="563"/>
      <c r="BJ54" s="563"/>
    </row>
    <row r="55" spans="1:62" s="505" customFormat="1" ht="15" customHeight="1">
      <c r="A55" s="33"/>
      <c r="B55" s="33"/>
      <c r="C55" s="33"/>
      <c r="D55" s="192" t="s">
        <v>216</v>
      </c>
      <c r="E55" s="33"/>
      <c r="F55" s="33" t="s">
        <v>156</v>
      </c>
      <c r="G55" s="8"/>
      <c r="H55" s="8"/>
      <c r="I55" s="96" t="s">
        <v>62</v>
      </c>
      <c r="J55" s="617">
        <f>IF('Page 2'!R63&gt;0,'Page 2'!O63,)</f>
        <v>0</v>
      </c>
      <c r="K55" s="71" t="s">
        <v>21</v>
      </c>
      <c r="L55" s="96"/>
      <c r="M55" s="614">
        <f>IF(Saisie!C142&gt;0,J55/J57*100,)</f>
        <v>0</v>
      </c>
      <c r="N55" s="189" t="s">
        <v>26</v>
      </c>
      <c r="O55" s="193" t="s">
        <v>62</v>
      </c>
      <c r="P55" s="615">
        <f>IF(Saisie!L142&gt;0,ROUND(P57-P54,0),)</f>
        <v>0</v>
      </c>
      <c r="Q55" s="71" t="s">
        <v>21</v>
      </c>
      <c r="R55" s="194" t="s">
        <v>62</v>
      </c>
      <c r="S55" s="615">
        <f>IF(Saisie!L142&gt;0,ROUND(S57-S54,0),)</f>
        <v>0</v>
      </c>
      <c r="T55" s="71" t="s">
        <v>21</v>
      </c>
      <c r="U55" s="563"/>
      <c r="V55" s="616">
        <f>IF(Saisie!B113="Logements subventionnés",Saisie!F113,"")</f>
        <v>0</v>
      </c>
      <c r="W55" s="616">
        <f>IF(Saisie!B113="Logements subventionnés",'Page 2'!O29,"")</f>
        <v>0</v>
      </c>
      <c r="X55" s="563"/>
      <c r="Y55" s="616">
        <f>IF(Saisie!B113="Logements non subventionnés",Saisie!F113,"")</f>
      </c>
      <c r="Z55" s="616">
        <f>IF(Saisie!B113="Logements non subventionnés",'Page 2'!O29,"")</f>
      </c>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563"/>
      <c r="AY55" s="563"/>
      <c r="AZ55" s="563"/>
      <c r="BA55" s="563"/>
      <c r="BB55" s="563"/>
      <c r="BC55" s="563"/>
      <c r="BD55" s="563"/>
      <c r="BE55" s="563"/>
      <c r="BF55" s="563"/>
      <c r="BG55" s="563"/>
      <c r="BH55" s="563"/>
      <c r="BI55" s="563"/>
      <c r="BJ55" s="563"/>
    </row>
    <row r="56" spans="1:62" s="505" customFormat="1" ht="2.25" customHeight="1">
      <c r="A56" s="33"/>
      <c r="B56" s="33"/>
      <c r="C56" s="33"/>
      <c r="D56" s="33"/>
      <c r="E56" s="33"/>
      <c r="F56" s="33"/>
      <c r="G56" s="8"/>
      <c r="H56" s="8"/>
      <c r="I56" s="33"/>
      <c r="J56" s="532"/>
      <c r="K56" s="77"/>
      <c r="L56" s="96"/>
      <c r="M56" s="618"/>
      <c r="N56" s="195"/>
      <c r="O56" s="193"/>
      <c r="P56" s="619">
        <f>IF(Saisie!$C$142&gt;0,ROUND($J56/$M$45,0),)</f>
        <v>0</v>
      </c>
      <c r="Q56" s="196"/>
      <c r="R56" s="194"/>
      <c r="S56" s="619"/>
      <c r="T56" s="77"/>
      <c r="U56" s="563"/>
      <c r="V56" s="616">
        <f>IF(Saisie!B114="Logements subventionnés",Saisie!F114,"")</f>
        <v>0</v>
      </c>
      <c r="W56" s="616">
        <f>IF(Saisie!B114="Logements subventionnés",'Page 2'!O30,"")</f>
        <v>0</v>
      </c>
      <c r="X56" s="563"/>
      <c r="Y56" s="616">
        <f>IF(Saisie!B114="Logements non subventionnés",Saisie!F114,"")</f>
      </c>
      <c r="Z56" s="616">
        <f>IF(Saisie!B114="Logements non subventionnés",'Page 2'!O30,"")</f>
      </c>
      <c r="AA56" s="563"/>
      <c r="AB56" s="563"/>
      <c r="AC56" s="563"/>
      <c r="AD56" s="563"/>
      <c r="AE56" s="563"/>
      <c r="AF56" s="563"/>
      <c r="AG56" s="563"/>
      <c r="AH56" s="563"/>
      <c r="AI56" s="563"/>
      <c r="AJ56" s="563"/>
      <c r="AK56" s="563"/>
      <c r="AL56" s="563"/>
      <c r="AM56" s="563"/>
      <c r="AN56" s="563"/>
      <c r="AO56" s="563"/>
      <c r="AP56" s="563"/>
      <c r="AQ56" s="563"/>
      <c r="AR56" s="563"/>
      <c r="AS56" s="563"/>
      <c r="AT56" s="563"/>
      <c r="AU56" s="563"/>
      <c r="AV56" s="563"/>
      <c r="AW56" s="563"/>
      <c r="AX56" s="563"/>
      <c r="AY56" s="563"/>
      <c r="AZ56" s="563"/>
      <c r="BA56" s="563"/>
      <c r="BB56" s="563"/>
      <c r="BC56" s="563"/>
      <c r="BD56" s="563"/>
      <c r="BE56" s="563"/>
      <c r="BF56" s="563"/>
      <c r="BG56" s="563"/>
      <c r="BH56" s="563"/>
      <c r="BI56" s="563"/>
      <c r="BJ56" s="563"/>
    </row>
    <row r="57" spans="1:62" s="505" customFormat="1" ht="12.75">
      <c r="A57" s="33"/>
      <c r="B57" s="33"/>
      <c r="C57" s="33"/>
      <c r="D57" s="33"/>
      <c r="E57" s="33"/>
      <c r="F57" s="33" t="s">
        <v>77</v>
      </c>
      <c r="G57" s="8"/>
      <c r="H57" s="8"/>
      <c r="I57" s="96" t="s">
        <v>62</v>
      </c>
      <c r="J57" s="617">
        <f>SUM(J54:J55)</f>
        <v>0</v>
      </c>
      <c r="K57" s="71" t="s">
        <v>21</v>
      </c>
      <c r="L57" s="96"/>
      <c r="M57" s="620">
        <f>IF(ISNONTEXT(J57),100,J57/J57)</f>
        <v>100</v>
      </c>
      <c r="N57" s="189" t="s">
        <v>26</v>
      </c>
      <c r="O57" s="193" t="s">
        <v>62</v>
      </c>
      <c r="P57" s="615">
        <f>IF('Page 3'!V62&gt;0,ROUND($J57/$M$45,0),)</f>
        <v>0</v>
      </c>
      <c r="Q57" s="71" t="s">
        <v>21</v>
      </c>
      <c r="R57" s="194" t="s">
        <v>62</v>
      </c>
      <c r="S57" s="615">
        <f>IF(V62&gt;0,ROUND($J57/$M$46,0),)</f>
        <v>0</v>
      </c>
      <c r="T57" s="71" t="s">
        <v>21</v>
      </c>
      <c r="U57" s="563"/>
      <c r="V57" s="616">
        <f>IF(Saisie!B114="Logements subventionnés",Saisie!F114,"")</f>
        <v>0</v>
      </c>
      <c r="W57" s="616">
        <f>IF(Saisie!B115="Logements subventionnés",'Page 2'!O31,"")</f>
        <v>0</v>
      </c>
      <c r="X57" s="563"/>
      <c r="Y57" s="616">
        <f>IF(Saisie!B115="Logements non subventionnés",Saisie!F115,"")</f>
      </c>
      <c r="Z57" s="616">
        <f>IF(Saisie!B115="Logements non subventionnés",'Page 2'!O31,"")</f>
      </c>
      <c r="AA57" s="563"/>
      <c r="AB57" s="563"/>
      <c r="AC57" s="563"/>
      <c r="AD57" s="563"/>
      <c r="AE57" s="563"/>
      <c r="AF57" s="563"/>
      <c r="AG57" s="563"/>
      <c r="AH57" s="563"/>
      <c r="AI57" s="563"/>
      <c r="AJ57" s="563"/>
      <c r="AK57" s="563"/>
      <c r="AL57" s="563"/>
      <c r="AM57" s="563"/>
      <c r="AN57" s="563"/>
      <c r="AO57" s="563"/>
      <c r="AP57" s="563"/>
      <c r="AQ57" s="563"/>
      <c r="AR57" s="563"/>
      <c r="AS57" s="563"/>
      <c r="AT57" s="563"/>
      <c r="AU57" s="563"/>
      <c r="AV57" s="563"/>
      <c r="AW57" s="563"/>
      <c r="AX57" s="563"/>
      <c r="AY57" s="563"/>
      <c r="AZ57" s="563"/>
      <c r="BA57" s="563"/>
      <c r="BB57" s="563"/>
      <c r="BC57" s="563"/>
      <c r="BD57" s="563"/>
      <c r="BE57" s="563"/>
      <c r="BF57" s="563"/>
      <c r="BG57" s="563"/>
      <c r="BH57" s="563"/>
      <c r="BI57" s="563"/>
      <c r="BJ57" s="563"/>
    </row>
    <row r="58" spans="1:62" s="505" customFormat="1" ht="2.25" customHeight="1">
      <c r="A58" s="8"/>
      <c r="B58" s="8"/>
      <c r="C58" s="8"/>
      <c r="D58" s="8"/>
      <c r="E58" s="8"/>
      <c r="F58" s="8"/>
      <c r="G58" s="8"/>
      <c r="H58" s="8"/>
      <c r="I58" s="33"/>
      <c r="J58" s="532"/>
      <c r="K58" s="77"/>
      <c r="L58" s="197"/>
      <c r="M58" s="33"/>
      <c r="N58" s="48"/>
      <c r="O58" s="190"/>
      <c r="P58" s="619"/>
      <c r="Q58" s="196"/>
      <c r="R58" s="191"/>
      <c r="S58" s="619"/>
      <c r="T58" s="38"/>
      <c r="U58" s="563"/>
      <c r="V58" s="616">
        <f>IF(Saisie!B115="Logements subventionnés",Saisie!F115,"")</f>
        <v>0</v>
      </c>
      <c r="W58" s="616">
        <f>IF(Saisie!B116="Logements subventionnés",'Page 2'!O32,"")</f>
        <v>0</v>
      </c>
      <c r="X58" s="563"/>
      <c r="Y58" s="616">
        <f>IF(Saisie!B116="Logements non subventionnés",Saisie!F116,"")</f>
      </c>
      <c r="Z58" s="616">
        <f>IF(Saisie!B116="Logements non subventionnés",'Page 2'!O32,"")</f>
      </c>
      <c r="AA58" s="563"/>
      <c r="AB58" s="563"/>
      <c r="AC58" s="563"/>
      <c r="AD58" s="563"/>
      <c r="AE58" s="563"/>
      <c r="AF58" s="563"/>
      <c r="AG58" s="563"/>
      <c r="AH58" s="563"/>
      <c r="AI58" s="563"/>
      <c r="AJ58" s="563"/>
      <c r="AK58" s="563"/>
      <c r="AL58" s="563"/>
      <c r="AM58" s="563"/>
      <c r="AN58" s="563"/>
      <c r="AO58" s="563"/>
      <c r="AP58" s="563"/>
      <c r="AQ58" s="563"/>
      <c r="AR58" s="563"/>
      <c r="AS58" s="563"/>
      <c r="AT58" s="563"/>
      <c r="AU58" s="563"/>
      <c r="AV58" s="563"/>
      <c r="AW58" s="563"/>
      <c r="AX58" s="563"/>
      <c r="AY58" s="563"/>
      <c r="AZ58" s="563"/>
      <c r="BA58" s="563"/>
      <c r="BB58" s="563"/>
      <c r="BC58" s="563"/>
      <c r="BD58" s="563"/>
      <c r="BE58" s="563"/>
      <c r="BF58" s="563"/>
      <c r="BG58" s="563"/>
      <c r="BH58" s="563"/>
      <c r="BI58" s="563"/>
      <c r="BJ58" s="563"/>
    </row>
    <row r="59" spans="1:62" s="505" customFormat="1" ht="12.75">
      <c r="A59" s="33"/>
      <c r="B59" s="33"/>
      <c r="C59" s="73" t="s">
        <v>217</v>
      </c>
      <c r="D59" s="34" t="s">
        <v>218</v>
      </c>
      <c r="E59" s="34"/>
      <c r="F59" s="34"/>
      <c r="G59" s="8"/>
      <c r="H59" s="8"/>
      <c r="I59" s="96" t="s">
        <v>62</v>
      </c>
      <c r="J59" s="518">
        <f>IF(Y62&gt;0,Z62/Y62,)</f>
        <v>0</v>
      </c>
      <c r="K59" s="71" t="s">
        <v>21</v>
      </c>
      <c r="L59" s="198"/>
      <c r="M59" s="33"/>
      <c r="N59" s="48"/>
      <c r="O59" s="193" t="s">
        <v>62</v>
      </c>
      <c r="P59" s="615">
        <f>IF(J59&gt;0,IF(Saisie!F190&gt;0,ROUND(J59/$M45,0),),)</f>
        <v>0</v>
      </c>
      <c r="Q59" s="71" t="s">
        <v>21</v>
      </c>
      <c r="R59" s="194" t="s">
        <v>62</v>
      </c>
      <c r="S59" s="615">
        <f>IF(J59&gt;0,IF(Saisie!F191&gt;0,ROUND(J59/$M$46,),),)</f>
        <v>0</v>
      </c>
      <c r="T59" s="71" t="s">
        <v>21</v>
      </c>
      <c r="U59" s="563"/>
      <c r="V59" s="616">
        <f>IF(Saisie!B115="Logements subventionnés",Saisie!F115,"")</f>
        <v>0</v>
      </c>
      <c r="W59" s="616">
        <f>IF(Saisie!B117="Logements subventionnés",'Page 2'!O33,"")</f>
      </c>
      <c r="X59" s="563"/>
      <c r="Y59" s="616">
        <f>IF(Saisie!B117="Logements non subventionnés",Saisie!F117,"")</f>
      </c>
      <c r="Z59" s="616">
        <f>IF(Saisie!B117="Logements non subventionnés",'Page 2'!O33,"")</f>
      </c>
      <c r="AA59" s="563"/>
      <c r="AB59" s="563"/>
      <c r="AC59" s="563"/>
      <c r="AD59" s="563"/>
      <c r="AE59" s="563"/>
      <c r="AF59" s="563"/>
      <c r="AG59" s="563"/>
      <c r="AH59" s="563"/>
      <c r="AI59" s="563"/>
      <c r="AJ59" s="563"/>
      <c r="AK59" s="563"/>
      <c r="AL59" s="563"/>
      <c r="AM59" s="563"/>
      <c r="AN59" s="563"/>
      <c r="AO59" s="563"/>
      <c r="AP59" s="563"/>
      <c r="AQ59" s="563"/>
      <c r="AR59" s="563"/>
      <c r="AS59" s="563"/>
      <c r="AT59" s="563"/>
      <c r="AU59" s="563"/>
      <c r="AV59" s="563"/>
      <c r="AW59" s="563"/>
      <c r="AX59" s="563"/>
      <c r="AY59" s="563"/>
      <c r="AZ59" s="563"/>
      <c r="BA59" s="563"/>
      <c r="BB59" s="563"/>
      <c r="BC59" s="563"/>
      <c r="BD59" s="563"/>
      <c r="BE59" s="563"/>
      <c r="BF59" s="563"/>
      <c r="BG59" s="563"/>
      <c r="BH59" s="563"/>
      <c r="BI59" s="563"/>
      <c r="BJ59" s="563"/>
    </row>
    <row r="60" spans="1:62" s="505" customFormat="1" ht="3" customHeight="1">
      <c r="A60" s="8"/>
      <c r="B60" s="8"/>
      <c r="C60" s="8"/>
      <c r="D60" s="8"/>
      <c r="E60" s="8"/>
      <c r="F60" s="8"/>
      <c r="G60" s="8"/>
      <c r="H60" s="8"/>
      <c r="I60" s="33"/>
      <c r="J60" s="38"/>
      <c r="K60" s="39"/>
      <c r="L60" s="5"/>
      <c r="M60" s="8"/>
      <c r="N60" s="8"/>
      <c r="O60" s="5"/>
      <c r="P60" s="199"/>
      <c r="Q60" s="621"/>
      <c r="R60" s="32"/>
      <c r="S60" s="199"/>
      <c r="T60" s="38"/>
      <c r="U60" s="563"/>
      <c r="V60" s="616">
        <f>IF(Saisie!B116="Logements subventionnés",Saisie!F116,"")</f>
        <v>0</v>
      </c>
      <c r="W60" s="616">
        <f>IF(Saisie!B118="Logements subventionnés",'Page 2'!O34,"")</f>
      </c>
      <c r="X60" s="563"/>
      <c r="Y60" s="616">
        <f>IF(Saisie!B118="Logements non subventionnés",Saisie!F118,"")</f>
      </c>
      <c r="Z60" s="616">
        <f>IF(Saisie!B118="Logements non subventionnés",'Page 2'!O34,"")</f>
      </c>
      <c r="AA60" s="563"/>
      <c r="AB60" s="563"/>
      <c r="AC60" s="563"/>
      <c r="AD60" s="563"/>
      <c r="AE60" s="563"/>
      <c r="AF60" s="563"/>
      <c r="AG60" s="563"/>
      <c r="AH60" s="563"/>
      <c r="AI60" s="563"/>
      <c r="AJ60" s="563"/>
      <c r="AK60" s="563"/>
      <c r="AL60" s="563"/>
      <c r="AM60" s="563"/>
      <c r="AN60" s="563"/>
      <c r="AO60" s="563"/>
      <c r="AP60" s="563"/>
      <c r="AQ60" s="563"/>
      <c r="AR60" s="563"/>
      <c r="AS60" s="563"/>
      <c r="AT60" s="563"/>
      <c r="AU60" s="563"/>
      <c r="AV60" s="563"/>
      <c r="AW60" s="563"/>
      <c r="AX60" s="563"/>
      <c r="AY60" s="563"/>
      <c r="AZ60" s="563"/>
      <c r="BA60" s="563"/>
      <c r="BB60" s="563"/>
      <c r="BC60" s="563"/>
      <c r="BD60" s="563"/>
      <c r="BE60" s="563"/>
      <c r="BF60" s="563"/>
      <c r="BG60" s="563"/>
      <c r="BH60" s="563"/>
      <c r="BI60" s="563"/>
      <c r="BJ60" s="563"/>
    </row>
    <row r="61" spans="1:62" ht="6.75" customHeight="1">
      <c r="A61" s="554"/>
      <c r="B61" s="529"/>
      <c r="C61" s="529"/>
      <c r="D61" s="529"/>
      <c r="E61" s="529"/>
      <c r="F61" s="529"/>
      <c r="G61" s="529"/>
      <c r="H61" s="529"/>
      <c r="I61" s="595"/>
      <c r="J61" s="529"/>
      <c r="K61" s="529"/>
      <c r="L61" s="529"/>
      <c r="M61" s="529"/>
      <c r="N61" s="529"/>
      <c r="O61" s="529"/>
      <c r="P61" s="529"/>
      <c r="Q61" s="529"/>
      <c r="R61" s="529"/>
      <c r="S61" s="529"/>
      <c r="T61" s="529"/>
      <c r="U61" s="602"/>
      <c r="V61" s="622">
        <f>IF(Saisie!B116="Logements subventionnés",Saisie!F116,"")</f>
        <v>0</v>
      </c>
      <c r="W61" s="622">
        <f>IF(Saisie!B119="Logements subventionnés",'Page 2'!O35,"")</f>
      </c>
      <c r="X61" s="602"/>
      <c r="Y61" s="622">
        <f>IF(Saisie!B119="Logements non subventionnés",Saisie!F119,"")</f>
      </c>
      <c r="Z61" s="622">
        <f>IF(Saisie!B119="Logements non subventionnés",'Page 2'!O35,"")</f>
      </c>
      <c r="AA61" s="602"/>
      <c r="AB61" s="602"/>
      <c r="AC61" s="602"/>
      <c r="AD61" s="602"/>
      <c r="AE61" s="602"/>
      <c r="AF61" s="602"/>
      <c r="AG61" s="602"/>
      <c r="AH61" s="602"/>
      <c r="AI61" s="602"/>
      <c r="AJ61" s="602"/>
      <c r="AK61" s="602"/>
      <c r="AL61" s="602"/>
      <c r="AM61" s="602"/>
      <c r="AN61" s="602"/>
      <c r="AO61" s="602"/>
      <c r="AP61" s="602"/>
      <c r="AQ61" s="602"/>
      <c r="AR61" s="602"/>
      <c r="AS61" s="602"/>
      <c r="AT61" s="602"/>
      <c r="AU61" s="602"/>
      <c r="AV61" s="602"/>
      <c r="AW61" s="602"/>
      <c r="AX61" s="602"/>
      <c r="AY61" s="602"/>
      <c r="AZ61" s="602"/>
      <c r="BA61" s="602"/>
      <c r="BB61" s="602"/>
      <c r="BC61" s="602"/>
      <c r="BD61" s="602"/>
      <c r="BE61" s="602"/>
      <c r="BF61" s="602"/>
      <c r="BG61" s="602"/>
      <c r="BH61" s="602"/>
      <c r="BI61" s="602"/>
      <c r="BJ61" s="602"/>
    </row>
    <row r="62" spans="1:62" ht="0.75" customHeight="1">
      <c r="A62" s="554"/>
      <c r="B62" s="529"/>
      <c r="C62" s="529"/>
      <c r="D62" s="529"/>
      <c r="E62" s="529"/>
      <c r="F62" s="529"/>
      <c r="G62" s="529"/>
      <c r="H62" s="529"/>
      <c r="I62" s="529"/>
      <c r="J62" s="529"/>
      <c r="K62" s="529"/>
      <c r="L62" s="529"/>
      <c r="M62" s="529"/>
      <c r="N62" s="529"/>
      <c r="O62" s="529"/>
      <c r="P62" s="529"/>
      <c r="Q62" s="529"/>
      <c r="R62" s="529"/>
      <c r="S62" s="529"/>
      <c r="T62" s="529"/>
      <c r="U62" s="623" t="s">
        <v>77</v>
      </c>
      <c r="V62" s="622">
        <f>SUM(V54:V61)</f>
        <v>0</v>
      </c>
      <c r="W62" s="622">
        <f>SUM(W54:W61)</f>
        <v>0</v>
      </c>
      <c r="X62" s="602"/>
      <c r="Y62" s="622">
        <f>SUM(Y54:Y61)</f>
        <v>0</v>
      </c>
      <c r="Z62" s="622">
        <f>SUM(Z54:Z61)</f>
        <v>0</v>
      </c>
      <c r="AA62" s="602"/>
      <c r="AB62" s="602"/>
      <c r="AC62" s="602"/>
      <c r="AD62" s="602"/>
      <c r="AE62" s="602"/>
      <c r="AF62" s="602"/>
      <c r="AG62" s="602"/>
      <c r="AH62" s="602"/>
      <c r="AI62" s="602"/>
      <c r="AJ62" s="602"/>
      <c r="AK62" s="602"/>
      <c r="AL62" s="602"/>
      <c r="AM62" s="602"/>
      <c r="AN62" s="602"/>
      <c r="AO62" s="602"/>
      <c r="AP62" s="602"/>
      <c r="AQ62" s="602"/>
      <c r="AR62" s="602"/>
      <c r="AS62" s="602"/>
      <c r="AT62" s="602"/>
      <c r="AU62" s="602"/>
      <c r="AV62" s="602"/>
      <c r="AW62" s="602"/>
      <c r="AX62" s="602"/>
      <c r="AY62" s="602"/>
      <c r="AZ62" s="602"/>
      <c r="BA62" s="602"/>
      <c r="BB62" s="602"/>
      <c r="BC62" s="602"/>
      <c r="BD62" s="602"/>
      <c r="BE62" s="602"/>
      <c r="BF62" s="602"/>
      <c r="BG62" s="602"/>
      <c r="BH62" s="602"/>
      <c r="BI62" s="602"/>
      <c r="BJ62" s="602"/>
    </row>
    <row r="63" spans="1:62" s="505" customFormat="1" ht="0.75" customHeight="1">
      <c r="A63" s="554"/>
      <c r="B63" s="554"/>
      <c r="C63" s="554"/>
      <c r="D63" s="554"/>
      <c r="E63" s="554"/>
      <c r="F63" s="554"/>
      <c r="G63" s="554"/>
      <c r="H63" s="554"/>
      <c r="I63" s="96"/>
      <c r="J63" s="554"/>
      <c r="K63" s="554"/>
      <c r="L63"/>
      <c r="M63"/>
      <c r="N63"/>
      <c r="O63"/>
      <c r="P63"/>
      <c r="Q63"/>
      <c r="R63"/>
      <c r="S63"/>
      <c r="T63"/>
      <c r="U63" s="563"/>
      <c r="V63" s="616">
        <f>IF(Saisie!B121="Logements subventionnés",Saisie!F121,"")</f>
      </c>
      <c r="W63" s="563"/>
      <c r="X63" s="563"/>
      <c r="Y63" s="616"/>
      <c r="Z63" s="591"/>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63"/>
      <c r="BA63" s="563"/>
      <c r="BB63" s="563"/>
      <c r="BC63" s="563"/>
      <c r="BD63" s="563"/>
      <c r="BE63" s="563"/>
      <c r="BF63" s="563"/>
      <c r="BG63" s="563"/>
      <c r="BH63" s="563"/>
      <c r="BI63" s="563"/>
      <c r="BJ63" s="563"/>
    </row>
    <row r="64" spans="1:62" s="505" customFormat="1" ht="0.75" customHeight="1">
      <c r="A64" s="554"/>
      <c r="B64" s="529"/>
      <c r="C64" s="529"/>
      <c r="D64" s="529"/>
      <c r="E64" s="529"/>
      <c r="F64" s="529"/>
      <c r="G64" s="529"/>
      <c r="H64" s="529"/>
      <c r="I64" s="529"/>
      <c r="J64" s="529"/>
      <c r="K64" s="554"/>
      <c r="L64"/>
      <c r="M64"/>
      <c r="N64"/>
      <c r="O64"/>
      <c r="P64"/>
      <c r="Q64"/>
      <c r="R64"/>
      <c r="S64"/>
      <c r="T64"/>
      <c r="U64" s="563"/>
      <c r="V64" s="563"/>
      <c r="W64" s="563"/>
      <c r="X64" s="563"/>
      <c r="Y64" s="591"/>
      <c r="Z64" s="591"/>
      <c r="AA64" s="563"/>
      <c r="AB64" s="563"/>
      <c r="AC64" s="563"/>
      <c r="AD64" s="563"/>
      <c r="AE64" s="563"/>
      <c r="AF64" s="563"/>
      <c r="AG64" s="563"/>
      <c r="AH64" s="563"/>
      <c r="AI64" s="563"/>
      <c r="AJ64" s="563"/>
      <c r="AK64" s="563"/>
      <c r="AL64" s="563"/>
      <c r="AM64" s="563"/>
      <c r="AN64" s="563"/>
      <c r="AO64" s="563"/>
      <c r="AP64" s="563"/>
      <c r="AQ64" s="563"/>
      <c r="AR64" s="563"/>
      <c r="AS64" s="563"/>
      <c r="AT64" s="563"/>
      <c r="AU64" s="563"/>
      <c r="AV64" s="563"/>
      <c r="AW64" s="563"/>
      <c r="AX64" s="563"/>
      <c r="AY64" s="563"/>
      <c r="AZ64" s="563"/>
      <c r="BA64" s="563"/>
      <c r="BB64" s="563"/>
      <c r="BC64" s="563"/>
      <c r="BD64" s="563"/>
      <c r="BE64" s="563"/>
      <c r="BF64" s="563"/>
      <c r="BG64" s="563"/>
      <c r="BH64" s="563"/>
      <c r="BI64" s="563"/>
      <c r="BJ64" s="563"/>
    </row>
    <row r="65" spans="1:62" s="505" customFormat="1" ht="36" customHeight="1">
      <c r="A65" s="554"/>
      <c r="B65" s="529"/>
      <c r="C65" s="529"/>
      <c r="D65" s="529"/>
      <c r="E65" s="529"/>
      <c r="F65" s="529"/>
      <c r="G65" s="529"/>
      <c r="H65" s="529"/>
      <c r="I65" s="529"/>
      <c r="J65" s="529"/>
      <c r="K65" s="554"/>
      <c r="L65"/>
      <c r="M65"/>
      <c r="N65"/>
      <c r="O65"/>
      <c r="P65"/>
      <c r="Q65"/>
      <c r="R65"/>
      <c r="S65"/>
      <c r="T65"/>
      <c r="U65" s="563"/>
      <c r="V65" s="563"/>
      <c r="W65" s="563"/>
      <c r="X65" s="563"/>
      <c r="Y65" s="563"/>
      <c r="Z65" s="563"/>
      <c r="AA65" s="563"/>
      <c r="AB65" s="563"/>
      <c r="AC65" s="563"/>
      <c r="AD65" s="563"/>
      <c r="AE65" s="563"/>
      <c r="AF65" s="563"/>
      <c r="AG65" s="563"/>
      <c r="AH65" s="563"/>
      <c r="AI65" s="563"/>
      <c r="AJ65" s="563"/>
      <c r="AK65" s="563"/>
      <c r="AL65" s="563"/>
      <c r="AM65" s="563"/>
      <c r="AN65" s="563"/>
      <c r="AO65" s="563"/>
      <c r="AP65" s="563"/>
      <c r="AQ65" s="563"/>
      <c r="AR65" s="563"/>
      <c r="AS65" s="563"/>
      <c r="AT65" s="563"/>
      <c r="AU65" s="563"/>
      <c r="AV65" s="563"/>
      <c r="AW65" s="563"/>
      <c r="AX65" s="563"/>
      <c r="AY65" s="563"/>
      <c r="AZ65" s="563"/>
      <c r="BA65" s="563"/>
      <c r="BB65" s="563"/>
      <c r="BC65" s="563"/>
      <c r="BD65" s="563"/>
      <c r="BE65" s="563"/>
      <c r="BF65" s="563"/>
      <c r="BG65" s="563"/>
      <c r="BH65" s="563"/>
      <c r="BI65" s="563"/>
      <c r="BJ65" s="563"/>
    </row>
    <row r="66" spans="2:62" s="505" customFormat="1" ht="12" customHeight="1">
      <c r="B66" s="529"/>
      <c r="C66" s="529"/>
      <c r="D66" s="529"/>
      <c r="E66" s="529"/>
      <c r="F66" s="529"/>
      <c r="G66" s="529"/>
      <c r="H66" s="529"/>
      <c r="I66" s="529"/>
      <c r="J66" s="529"/>
      <c r="K66" s="554"/>
      <c r="L66"/>
      <c r="M66"/>
      <c r="N66"/>
      <c r="O66"/>
      <c r="P66"/>
      <c r="Q66"/>
      <c r="R66"/>
      <c r="S66"/>
      <c r="T66"/>
      <c r="U66" s="563"/>
      <c r="V66" s="563"/>
      <c r="W66" s="563"/>
      <c r="X66" s="563"/>
      <c r="Y66" s="563"/>
      <c r="Z66" s="563"/>
      <c r="AA66" s="563"/>
      <c r="AB66" s="563"/>
      <c r="AC66" s="563"/>
      <c r="AD66" s="563"/>
      <c r="AE66" s="563"/>
      <c r="AF66" s="563"/>
      <c r="AG66" s="563"/>
      <c r="AH66" s="563"/>
      <c r="AI66" s="563"/>
      <c r="AJ66" s="563"/>
      <c r="AK66" s="563"/>
      <c r="AL66" s="563"/>
      <c r="AM66" s="563"/>
      <c r="AN66" s="563"/>
      <c r="AO66" s="563"/>
      <c r="AP66" s="563"/>
      <c r="AQ66" s="563"/>
      <c r="AR66" s="563"/>
      <c r="AS66" s="563"/>
      <c r="AT66" s="563"/>
      <c r="AU66" s="563"/>
      <c r="AV66" s="563"/>
      <c r="AW66" s="563"/>
      <c r="AX66" s="563"/>
      <c r="AY66" s="563"/>
      <c r="AZ66" s="563"/>
      <c r="BA66" s="563"/>
      <c r="BB66" s="563"/>
      <c r="BC66" s="563"/>
      <c r="BD66" s="563"/>
      <c r="BE66" s="563"/>
      <c r="BF66" s="563"/>
      <c r="BG66" s="563"/>
      <c r="BH66" s="563"/>
      <c r="BI66" s="563"/>
      <c r="BJ66" s="563"/>
    </row>
    <row r="68" spans="2:20" ht="9.75" customHeight="1">
      <c r="B68" s="624"/>
      <c r="C68" s="624"/>
      <c r="D68" s="624"/>
      <c r="E68" s="624"/>
      <c r="F68" s="624"/>
      <c r="G68" s="529"/>
      <c r="H68" s="529"/>
      <c r="I68" s="529"/>
      <c r="J68" s="529"/>
      <c r="K68" s="529"/>
      <c r="L68" s="529"/>
      <c r="M68" s="529"/>
      <c r="N68" s="529"/>
      <c r="O68" s="529"/>
      <c r="P68" s="529"/>
      <c r="Q68" s="529"/>
      <c r="R68" s="529"/>
      <c r="S68" s="625"/>
      <c r="T68" s="529"/>
    </row>
    <row r="69" spans="1:20" s="505" customFormat="1" ht="12.75">
      <c r="A69" s="8" t="str">
        <f>'Page 1'!A68</f>
        <v>OCLPF - 2014</v>
      </c>
      <c r="B69" s="529"/>
      <c r="C69" s="529"/>
      <c r="D69" s="529"/>
      <c r="E69" s="529"/>
      <c r="F69" s="529"/>
      <c r="G69" s="529"/>
      <c r="H69" s="529"/>
      <c r="I69" s="529"/>
      <c r="J69" s="529"/>
      <c r="K69" s="554"/>
      <c r="L69"/>
      <c r="M69"/>
      <c r="N69"/>
      <c r="O69"/>
      <c r="P69"/>
      <c r="Q69"/>
      <c r="R69"/>
      <c r="S69"/>
      <c r="T69"/>
    </row>
  </sheetData>
  <sheetProtection password="E496" sheet="1"/>
  <printOptions horizontalCentered="1"/>
  <pageMargins left="0.4330708661417323" right="0.1968503937007874" top="0.2362204724409449" bottom="0.11811023622047245" header="0.2362204724409449" footer="0.275590551181102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euil6"/>
  <dimension ref="A1:J43"/>
  <sheetViews>
    <sheetView showGridLines="0" showZeros="0" zoomScale="75" zoomScaleNormal="75" zoomScalePageLayoutView="0" workbookViewId="0" topLeftCell="A1">
      <selection activeCell="L16" sqref="L16"/>
    </sheetView>
  </sheetViews>
  <sheetFormatPr defaultColWidth="11.421875" defaultRowHeight="12.75"/>
  <cols>
    <col min="1" max="1" width="8.28125" style="505" customWidth="1"/>
    <col min="2" max="2" width="15.421875" style="505" customWidth="1"/>
    <col min="3" max="3" width="7.140625" style="505" customWidth="1"/>
    <col min="4" max="4" width="16.7109375" style="505" customWidth="1"/>
    <col min="5" max="5" width="9.7109375" style="505" customWidth="1"/>
    <col min="6" max="6" width="8.421875" style="505" customWidth="1"/>
    <col min="7" max="7" width="7.140625" style="505" customWidth="1"/>
    <col min="8" max="8" width="1.7109375" style="505" customWidth="1"/>
    <col min="9" max="9" width="15.7109375" style="505" customWidth="1"/>
    <col min="10" max="10" width="7.7109375" style="505" customWidth="1"/>
    <col min="11" max="16384" width="11.421875" style="505" customWidth="1"/>
  </cols>
  <sheetData>
    <row r="1" spans="1:10" ht="18" customHeight="1">
      <c r="A1" s="103" t="s">
        <v>219</v>
      </c>
      <c r="B1" s="29"/>
      <c r="C1" s="709">
        <f>Saisie!M4</f>
        <v>0</v>
      </c>
      <c r="D1" s="281"/>
      <c r="E1" s="66" t="s">
        <v>220</v>
      </c>
      <c r="F1" s="710">
        <f>Saisie!M3</f>
        <v>0</v>
      </c>
      <c r="G1" s="711"/>
      <c r="H1" s="254"/>
      <c r="I1" s="708"/>
      <c r="J1" s="66" t="s">
        <v>221</v>
      </c>
    </row>
    <row r="2" spans="1:10" ht="12.75" customHeight="1">
      <c r="A2" s="203"/>
      <c r="B2" s="255"/>
      <c r="C2" s="204"/>
      <c r="D2" s="204"/>
      <c r="E2" s="205"/>
      <c r="F2" s="626"/>
      <c r="G2" s="204"/>
      <c r="H2" s="204"/>
      <c r="I2" s="205"/>
      <c r="J2" s="204"/>
    </row>
    <row r="3" spans="1:10" s="603" customFormat="1" ht="18.75" customHeight="1">
      <c r="A3" s="60" t="s">
        <v>222</v>
      </c>
      <c r="B3" s="259"/>
      <c r="C3" s="595"/>
      <c r="D3" s="595"/>
      <c r="E3" s="595"/>
      <c r="F3" s="595"/>
      <c r="G3" s="595"/>
      <c r="H3" s="595"/>
      <c r="I3" s="595"/>
      <c r="J3" s="595"/>
    </row>
    <row r="4" spans="1:10" ht="16.5" customHeight="1">
      <c r="A4" s="103" t="s">
        <v>223</v>
      </c>
      <c r="B4" s="30"/>
      <c r="C4" s="595"/>
      <c r="D4" s="595"/>
      <c r="E4" s="595"/>
      <c r="F4" s="595"/>
      <c r="G4" s="595"/>
      <c r="H4" s="259" t="s">
        <v>62</v>
      </c>
      <c r="I4" s="627">
        <f>'Page 2'!O22</f>
        <v>0</v>
      </c>
      <c r="J4" s="30"/>
    </row>
    <row r="5" spans="1:10" ht="16.5" customHeight="1">
      <c r="A5" s="122" t="s">
        <v>404</v>
      </c>
      <c r="B5" s="30"/>
      <c r="C5" s="628">
        <f>IF(Saisie!C209="(commentaire éventuel)",,Saisie!C209)</f>
        <v>0</v>
      </c>
      <c r="D5" s="238"/>
      <c r="E5" s="629"/>
      <c r="F5" s="630">
        <f>IF(Saisie!$E209&lt;100,Saisie!$E209/100,Saisie!$E209/'Page 2'!O22)</f>
        <v>0</v>
      </c>
      <c r="G5" s="30"/>
      <c r="H5" s="29" t="s">
        <v>62</v>
      </c>
      <c r="I5" s="82">
        <f>Saisie!E209*I4/100</f>
        <v>0</v>
      </c>
      <c r="J5" s="30"/>
    </row>
    <row r="6" spans="1:10" ht="16.5" customHeight="1" thickBot="1">
      <c r="A6" s="312" t="s">
        <v>224</v>
      </c>
      <c r="B6" s="30"/>
      <c r="C6" s="507"/>
      <c r="D6" s="507"/>
      <c r="E6" s="507"/>
      <c r="F6" s="631"/>
      <c r="G6" s="631"/>
      <c r="H6" s="29" t="s">
        <v>62</v>
      </c>
      <c r="I6" s="632">
        <f>IF(Saisie!G211=0,Saisie!G210,Saisie!G211)</f>
        <v>0</v>
      </c>
      <c r="J6" s="30"/>
    </row>
    <row r="7" spans="1:10" s="603" customFormat="1" ht="19.5" customHeight="1" thickTop="1">
      <c r="A7" s="60" t="s">
        <v>34</v>
      </c>
      <c r="B7" s="30"/>
      <c r="C7" s="595"/>
      <c r="D7" s="595"/>
      <c r="E7" s="595"/>
      <c r="F7" s="595"/>
      <c r="G7" s="595"/>
      <c r="H7" s="595"/>
      <c r="I7" s="697"/>
      <c r="J7" s="595"/>
    </row>
    <row r="8" spans="1:10" ht="16.5" customHeight="1">
      <c r="A8" s="33">
        <f>'Page 2'!F35-Saisie!A215</f>
        <v>0</v>
      </c>
      <c r="B8" s="33" t="s">
        <v>195</v>
      </c>
      <c r="C8" s="95">
        <f>'Page 2'!I35-C10</f>
        <v>0</v>
      </c>
      <c r="D8" s="103" t="s">
        <v>225</v>
      </c>
      <c r="E8" s="95">
        <f>IF(C8=0,"",I9/C8)</f>
      </c>
      <c r="F8" s="103" t="s">
        <v>437</v>
      </c>
      <c r="G8" s="30"/>
      <c r="H8" s="29"/>
      <c r="I8" s="221"/>
      <c r="J8" s="30"/>
    </row>
    <row r="9" spans="1:10" ht="16.5" customHeight="1">
      <c r="A9" s="633">
        <f>Saisie!A214</f>
        <v>0</v>
      </c>
      <c r="B9" s="103" t="s">
        <v>491</v>
      </c>
      <c r="C9" s="30"/>
      <c r="D9" s="30"/>
      <c r="E9" s="95">
        <f>IF(A9=0,"",I9/A9)</f>
      </c>
      <c r="F9" s="103" t="s">
        <v>226</v>
      </c>
      <c r="G9" s="30"/>
      <c r="H9" s="29" t="s">
        <v>62</v>
      </c>
      <c r="I9" s="86">
        <f>I6-(I12+I13+I14+I15+I16+I18+I19+I20+I21+I10)</f>
        <v>0</v>
      </c>
      <c r="J9" s="30"/>
    </row>
    <row r="10" spans="1:10" ht="16.5" customHeight="1">
      <c r="A10" s="33">
        <f>Saisie!A215</f>
        <v>0</v>
      </c>
      <c r="B10" s="103" t="s">
        <v>227</v>
      </c>
      <c r="C10" s="374">
        <f>Saisie!C215</f>
        <v>0</v>
      </c>
      <c r="D10" s="103" t="s">
        <v>228</v>
      </c>
      <c r="E10" s="634">
        <f>Saisie!L245</f>
        <v>0</v>
      </c>
      <c r="F10" s="103" t="s">
        <v>492</v>
      </c>
      <c r="G10" s="30"/>
      <c r="H10" s="29" t="s">
        <v>62</v>
      </c>
      <c r="I10" s="207">
        <f>Saisie!K215</f>
        <v>0</v>
      </c>
      <c r="J10" s="30"/>
    </row>
    <row r="11" spans="2:10" ht="24" customHeight="1">
      <c r="B11" s="498" t="s">
        <v>138</v>
      </c>
      <c r="C11" s="635"/>
      <c r="D11" s="636"/>
      <c r="E11" s="554"/>
      <c r="F11" s="636"/>
      <c r="G11" s="635"/>
      <c r="H11" s="635"/>
      <c r="I11" s="637"/>
      <c r="J11" s="3"/>
    </row>
    <row r="12" spans="2:10" ht="16.5" customHeight="1">
      <c r="B12" s="638">
        <f>Saisie!C218</f>
        <v>0</v>
      </c>
      <c r="C12" s="639">
        <f>Saisie!E218</f>
        <v>0</v>
      </c>
      <c r="D12" s="103" t="s">
        <v>493</v>
      </c>
      <c r="E12" s="209" t="s">
        <v>132</v>
      </c>
      <c r="F12" s="640">
        <f>IF(AND(C12&gt;0,Saisie!K218=0),Saisie!L218,Saisie!K218)</f>
        <v>0</v>
      </c>
      <c r="G12" s="30" t="s">
        <v>285</v>
      </c>
      <c r="H12" s="29" t="s">
        <v>62</v>
      </c>
      <c r="I12" s="641">
        <f>F12*C12</f>
        <v>0</v>
      </c>
      <c r="J12" s="30" t="s">
        <v>21</v>
      </c>
    </row>
    <row r="13" spans="1:10" ht="16.5" customHeight="1">
      <c r="A13" s="30"/>
      <c r="B13" s="638">
        <f>Saisie!C219</f>
        <v>0</v>
      </c>
      <c r="C13" s="639">
        <f>Saisie!E219</f>
        <v>0</v>
      </c>
      <c r="D13" s="103" t="s">
        <v>493</v>
      </c>
      <c r="E13" s="209" t="s">
        <v>132</v>
      </c>
      <c r="F13" s="640">
        <f>IF(AND(C13&gt;0,Saisie!K219=0),Saisie!L219,Saisie!K219)</f>
        <v>0</v>
      </c>
      <c r="G13" s="30" t="s">
        <v>285</v>
      </c>
      <c r="H13" s="29" t="s">
        <v>62</v>
      </c>
      <c r="I13" s="641">
        <f>F13*C13</f>
        <v>0</v>
      </c>
      <c r="J13" s="30" t="s">
        <v>21</v>
      </c>
    </row>
    <row r="14" spans="1:10" ht="16.5" customHeight="1">
      <c r="A14" s="30"/>
      <c r="B14" s="638">
        <f>Saisie!C220</f>
        <v>0</v>
      </c>
      <c r="C14" s="639">
        <f>Saisie!E220</f>
        <v>0</v>
      </c>
      <c r="D14" s="103" t="s">
        <v>493</v>
      </c>
      <c r="E14" s="209" t="s">
        <v>132</v>
      </c>
      <c r="F14" s="640">
        <f>IF(AND(C14&gt;0,Saisie!K220=0),Saisie!L220,Saisie!K220)</f>
        <v>0</v>
      </c>
      <c r="G14" s="30" t="s">
        <v>285</v>
      </c>
      <c r="H14" s="29" t="s">
        <v>62</v>
      </c>
      <c r="I14" s="641">
        <f>F14*C14</f>
        <v>0</v>
      </c>
      <c r="J14" s="30" t="s">
        <v>21</v>
      </c>
    </row>
    <row r="15" spans="1:10" ht="16.5" customHeight="1">
      <c r="A15" s="30"/>
      <c r="B15" s="638">
        <f>Saisie!C221</f>
        <v>0</v>
      </c>
      <c r="C15" s="639">
        <f>Saisie!E221</f>
        <v>0</v>
      </c>
      <c r="D15" s="103" t="s">
        <v>493</v>
      </c>
      <c r="E15" s="210" t="s">
        <v>132</v>
      </c>
      <c r="F15" s="640">
        <f>IF(AND(C15&gt;0,Saisie!K221=0),Saisie!L221,Saisie!K221)</f>
        <v>0</v>
      </c>
      <c r="G15" s="30" t="s">
        <v>285</v>
      </c>
      <c r="H15" s="29" t="s">
        <v>62</v>
      </c>
      <c r="I15" s="641">
        <f>F15*C15</f>
        <v>0</v>
      </c>
      <c r="J15" s="30" t="s">
        <v>21</v>
      </c>
    </row>
    <row r="16" spans="1:10" ht="16.5" customHeight="1">
      <c r="A16" s="30"/>
      <c r="B16" s="638">
        <f>Saisie!C222</f>
        <v>0</v>
      </c>
      <c r="C16" s="639">
        <f>Saisie!E222</f>
        <v>0</v>
      </c>
      <c r="D16" s="103" t="s">
        <v>493</v>
      </c>
      <c r="E16" s="210" t="s">
        <v>132</v>
      </c>
      <c r="F16" s="640">
        <f>IF(AND(C16&gt;0,Saisie!K222=0),Saisie!L222,Saisie!K222)</f>
        <v>0</v>
      </c>
      <c r="G16" s="30" t="s">
        <v>285</v>
      </c>
      <c r="H16" s="29" t="s">
        <v>62</v>
      </c>
      <c r="I16" s="641">
        <f>F16*C16</f>
        <v>0</v>
      </c>
      <c r="J16" s="30" t="s">
        <v>21</v>
      </c>
    </row>
    <row r="17" spans="1:10" ht="16.5" customHeight="1">
      <c r="A17" s="642"/>
      <c r="B17" s="643"/>
      <c r="C17" s="644"/>
      <c r="D17" s="643"/>
      <c r="E17" s="644"/>
      <c r="F17" s="643"/>
      <c r="G17" s="496" t="s">
        <v>434</v>
      </c>
      <c r="H17" s="642"/>
      <c r="I17" s="789">
        <f>SUM(I12:I16)</f>
        <v>0</v>
      </c>
      <c r="J17" s="1" t="s">
        <v>21</v>
      </c>
    </row>
    <row r="18" spans="1:10" ht="16.5" customHeight="1">
      <c r="A18" s="30"/>
      <c r="B18" s="253" t="s">
        <v>35</v>
      </c>
      <c r="C18" s="220">
        <f>Saisie!E225</f>
        <v>0</v>
      </c>
      <c r="D18" s="30">
        <f>Saisie!C225</f>
        <v>0</v>
      </c>
      <c r="E18" s="210" t="s">
        <v>132</v>
      </c>
      <c r="F18" s="208">
        <f>IF(AND(C18&gt;0,Saisie!K225=0),Saisie!L225,Saisie!K225)</f>
        <v>0</v>
      </c>
      <c r="G18" s="122" t="s">
        <v>433</v>
      </c>
      <c r="H18" s="29" t="s">
        <v>62</v>
      </c>
      <c r="I18" s="641">
        <f>C18*F18</f>
        <v>0</v>
      </c>
      <c r="J18" s="30" t="s">
        <v>21</v>
      </c>
    </row>
    <row r="19" spans="1:10" ht="16.5" customHeight="1">
      <c r="A19" s="30"/>
      <c r="B19" s="30"/>
      <c r="C19" s="220">
        <f>Saisie!E226</f>
        <v>0</v>
      </c>
      <c r="D19" s="30">
        <f>Saisie!C226</f>
        <v>0</v>
      </c>
      <c r="E19" s="210" t="s">
        <v>132</v>
      </c>
      <c r="F19" s="208">
        <f>IF(AND(C19&gt;0,Saisie!K226=0),Saisie!L226,Saisie!K226)</f>
        <v>0</v>
      </c>
      <c r="G19" s="122" t="s">
        <v>433</v>
      </c>
      <c r="H19" s="29" t="s">
        <v>62</v>
      </c>
      <c r="I19" s="641">
        <f>C19*F19</f>
        <v>0</v>
      </c>
      <c r="J19" s="30" t="s">
        <v>21</v>
      </c>
    </row>
    <row r="20" spans="1:10" ht="16.5" customHeight="1">
      <c r="A20" s="30"/>
      <c r="B20" s="30"/>
      <c r="C20" s="30">
        <f>Saisie!E227</f>
        <v>0</v>
      </c>
      <c r="D20" s="30">
        <f>Saisie!C227</f>
        <v>0</v>
      </c>
      <c r="E20" s="210" t="s">
        <v>132</v>
      </c>
      <c r="F20" s="208">
        <f>IF(AND(C20&gt;0,Saisie!K227=0),Saisie!L227,Saisie!K227)</f>
        <v>0</v>
      </c>
      <c r="G20" s="122" t="s">
        <v>433</v>
      </c>
      <c r="H20" s="29" t="s">
        <v>62</v>
      </c>
      <c r="I20" s="641">
        <f>C20*F20</f>
        <v>0</v>
      </c>
      <c r="J20" s="30" t="s">
        <v>21</v>
      </c>
    </row>
    <row r="21" spans="1:10" ht="16.5" customHeight="1">
      <c r="A21" s="30"/>
      <c r="B21" s="30"/>
      <c r="C21" s="30">
        <f>Saisie!E228</f>
        <v>0</v>
      </c>
      <c r="D21" s="30">
        <f>Saisie!C228</f>
        <v>0</v>
      </c>
      <c r="E21" s="210" t="s">
        <v>132</v>
      </c>
      <c r="F21" s="208">
        <f>IF(AND(C21&gt;0,Saisie!K228=0),Saisie!L228,Saisie!K228)</f>
        <v>0</v>
      </c>
      <c r="G21" s="122" t="s">
        <v>433</v>
      </c>
      <c r="H21" s="29" t="s">
        <v>62</v>
      </c>
      <c r="I21" s="641">
        <f>C21*F21</f>
        <v>0</v>
      </c>
      <c r="J21" s="220" t="s">
        <v>21</v>
      </c>
    </row>
    <row r="22" spans="1:10" ht="21" customHeight="1" thickBot="1">
      <c r="A22" s="63" t="s">
        <v>224</v>
      </c>
      <c r="B22" s="30"/>
      <c r="C22" s="635"/>
      <c r="D22" s="635"/>
      <c r="E22" s="635"/>
      <c r="F22" s="645"/>
      <c r="G22" s="499" t="s">
        <v>434</v>
      </c>
      <c r="H22" s="29" t="s">
        <v>62</v>
      </c>
      <c r="I22" s="646">
        <f>I21+I20+I19+I18+I16+I15+I14+I13+I12+I10+I9</f>
        <v>0</v>
      </c>
      <c r="J22" s="253" t="s">
        <v>21</v>
      </c>
    </row>
    <row r="23" spans="1:10" ht="13.5" thickTop="1">
      <c r="A23" s="202"/>
      <c r="B23" s="211" t="s">
        <v>494</v>
      </c>
      <c r="C23" s="201"/>
      <c r="D23" s="201"/>
      <c r="E23" s="201"/>
      <c r="F23" s="201"/>
      <c r="G23" s="647"/>
      <c r="H23" s="647"/>
      <c r="I23" s="647"/>
      <c r="J23" s="647"/>
    </row>
    <row r="24" spans="1:10" ht="14.25" customHeight="1">
      <c r="A24" s="529"/>
      <c r="B24" s="648"/>
      <c r="C24" s="595"/>
      <c r="D24" s="595"/>
      <c r="E24" s="595"/>
      <c r="F24" s="27"/>
      <c r="G24" s="212" t="s">
        <v>390</v>
      </c>
      <c r="H24" s="27"/>
      <c r="I24" s="4"/>
      <c r="J24" s="1"/>
    </row>
    <row r="25" spans="1:10" ht="14.25" customHeight="1">
      <c r="A25" s="595"/>
      <c r="B25" s="595"/>
      <c r="C25" s="595"/>
      <c r="D25" s="595"/>
      <c r="E25" s="595"/>
      <c r="F25" s="202"/>
      <c r="G25" s="212" t="s">
        <v>436</v>
      </c>
      <c r="H25" s="201"/>
      <c r="I25" s="66"/>
      <c r="J25" s="213"/>
    </row>
    <row r="26" spans="1:10" ht="22.5" customHeight="1">
      <c r="A26" s="595"/>
      <c r="B26" s="649"/>
      <c r="C26" s="649"/>
      <c r="D26" s="649"/>
      <c r="E26" s="649"/>
      <c r="F26" s="216" t="s">
        <v>286</v>
      </c>
      <c r="G26" s="500" t="s">
        <v>435</v>
      </c>
      <c r="H26" s="214"/>
      <c r="I26" s="222" t="s">
        <v>229</v>
      </c>
      <c r="J26" s="215" t="s">
        <v>37</v>
      </c>
    </row>
    <row r="27" spans="1:10" ht="16.5" customHeight="1">
      <c r="A27" s="202"/>
      <c r="B27" s="103" t="str">
        <f>Saisie!B234</f>
        <v>Surfaces logt hors sous-pentes</v>
      </c>
      <c r="C27" s="30"/>
      <c r="D27" s="30"/>
      <c r="E27" s="19"/>
      <c r="F27" s="650">
        <f>Saisie!D234</f>
        <v>0</v>
      </c>
      <c r="G27" s="650">
        <f>Saisie!F234</f>
        <v>0</v>
      </c>
      <c r="H27" s="30"/>
      <c r="I27" s="651">
        <f>Saisie!I234</f>
        <v>0</v>
      </c>
      <c r="J27" s="652">
        <f>Saisie!L234</f>
        <v>0</v>
      </c>
    </row>
    <row r="28" spans="1:10" ht="16.5" customHeight="1">
      <c r="A28" s="202"/>
      <c r="B28" s="103" t="str">
        <f>Saisie!B235</f>
        <v>Surfaces logt en sous-pentes</v>
      </c>
      <c r="C28" s="30"/>
      <c r="D28" s="30"/>
      <c r="E28" s="645"/>
      <c r="F28" s="650">
        <f>Saisie!D235</f>
        <v>0</v>
      </c>
      <c r="G28" s="650">
        <f>Saisie!F235</f>
        <v>0</v>
      </c>
      <c r="H28" s="30"/>
      <c r="I28" s="651">
        <f>Saisie!I235</f>
        <v>0</v>
      </c>
      <c r="J28" s="652">
        <f>Saisie!L235</f>
        <v>0</v>
      </c>
    </row>
    <row r="29" spans="1:10" ht="16.5" customHeight="1">
      <c r="A29" s="202"/>
      <c r="B29" s="103" t="str">
        <f>Saisie!B236</f>
        <v>Surfaces en sous-sol</v>
      </c>
      <c r="C29" s="30"/>
      <c r="D29" s="635"/>
      <c r="E29" s="645"/>
      <c r="F29" s="650">
        <f>Saisie!D236</f>
        <v>0</v>
      </c>
      <c r="G29" s="650">
        <f>Saisie!F236</f>
        <v>0</v>
      </c>
      <c r="H29" s="30"/>
      <c r="I29" s="651">
        <f>Saisie!I236</f>
        <v>0</v>
      </c>
      <c r="J29" s="652">
        <f>Saisie!L236</f>
        <v>0</v>
      </c>
    </row>
    <row r="30" spans="1:10" ht="16.5" customHeight="1">
      <c r="A30" s="202"/>
      <c r="B30" s="103" t="str">
        <f>Saisie!B237</f>
        <v>Surfaces galeries</v>
      </c>
      <c r="C30" s="30"/>
      <c r="D30" s="635"/>
      <c r="E30" s="645"/>
      <c r="F30" s="650">
        <f>Saisie!D237</f>
        <v>0</v>
      </c>
      <c r="G30" s="650">
        <f>Saisie!F237</f>
        <v>0</v>
      </c>
      <c r="H30" s="30"/>
      <c r="I30" s="651">
        <f>Saisie!I237</f>
        <v>0</v>
      </c>
      <c r="J30" s="652">
        <f>Saisie!L237</f>
        <v>0</v>
      </c>
    </row>
    <row r="31" spans="1:10" ht="16.5" customHeight="1">
      <c r="A31" s="202"/>
      <c r="B31" s="103" t="str">
        <f>Saisie!B238</f>
        <v>Surfaces greniers</v>
      </c>
      <c r="C31" s="30"/>
      <c r="D31" s="635"/>
      <c r="E31" s="645"/>
      <c r="F31" s="650">
        <f>Saisie!D238</f>
        <v>0</v>
      </c>
      <c r="G31" s="650">
        <f>Saisie!F238</f>
        <v>0</v>
      </c>
      <c r="H31" s="30"/>
      <c r="I31" s="651">
        <f>Saisie!I238</f>
        <v>0</v>
      </c>
      <c r="J31" s="652">
        <f>Saisie!L238</f>
        <v>0</v>
      </c>
    </row>
    <row r="32" spans="1:10" ht="16.5" customHeight="1">
      <c r="A32" s="202"/>
      <c r="B32" s="103" t="str">
        <f>Saisie!B239</f>
        <v>Surfaces balcons </v>
      </c>
      <c r="C32" s="1"/>
      <c r="D32" s="635"/>
      <c r="E32" s="645"/>
      <c r="F32" s="650">
        <f>Saisie!D239</f>
        <v>0</v>
      </c>
      <c r="G32" s="650">
        <f>Saisie!F239</f>
        <v>0</v>
      </c>
      <c r="H32" s="30"/>
      <c r="I32" s="651">
        <f>Saisie!I239</f>
        <v>0</v>
      </c>
      <c r="J32" s="652">
        <f>Saisie!L239</f>
        <v>0</v>
      </c>
    </row>
    <row r="33" spans="1:10" ht="16.5" customHeight="1">
      <c r="A33" s="202"/>
      <c r="B33" s="103" t="str">
        <f>Saisie!B240</f>
        <v>Surfaces terrasses attique</v>
      </c>
      <c r="C33" s="30"/>
      <c r="D33" s="635"/>
      <c r="E33" s="645"/>
      <c r="F33" s="650">
        <f>Saisie!D240</f>
        <v>0</v>
      </c>
      <c r="G33" s="650">
        <f>Saisie!F240</f>
        <v>0</v>
      </c>
      <c r="H33" s="30"/>
      <c r="I33" s="651">
        <f>Saisie!I240</f>
        <v>0</v>
      </c>
      <c r="J33" s="652">
        <f>Saisie!L240</f>
        <v>0</v>
      </c>
    </row>
    <row r="34" spans="1:10" ht="16.5" customHeight="1">
      <c r="A34" s="202"/>
      <c r="B34" s="103" t="str">
        <f>Saisie!B241</f>
        <v>Surfaces terrasses rez</v>
      </c>
      <c r="C34" s="647"/>
      <c r="D34" s="635"/>
      <c r="E34" s="645"/>
      <c r="F34" s="650">
        <f>Saisie!D241</f>
        <v>0</v>
      </c>
      <c r="G34" s="650">
        <f>Saisie!F241</f>
        <v>0</v>
      </c>
      <c r="H34" s="30"/>
      <c r="I34" s="651">
        <f>Saisie!I241</f>
        <v>0</v>
      </c>
      <c r="J34" s="652">
        <f>Saisie!L241</f>
        <v>0</v>
      </c>
    </row>
    <row r="35" spans="1:10" ht="16.5" customHeight="1">
      <c r="A35" s="202"/>
      <c r="B35" s="103" t="str">
        <f>Saisie!B242</f>
        <v>Surfaces jardins</v>
      </c>
      <c r="C35" s="647"/>
      <c r="D35" s="635"/>
      <c r="E35" s="645"/>
      <c r="F35" s="650">
        <f>Saisie!D242</f>
        <v>0</v>
      </c>
      <c r="G35" s="650">
        <f>Saisie!F242</f>
        <v>0</v>
      </c>
      <c r="H35" s="653"/>
      <c r="I35" s="651">
        <f>Saisie!I242</f>
        <v>0</v>
      </c>
      <c r="J35" s="652">
        <f>Saisie!L242</f>
        <v>0</v>
      </c>
    </row>
    <row r="36" spans="1:10" ht="16.5" customHeight="1">
      <c r="A36" s="202"/>
      <c r="B36" s="103">
        <f>Saisie!B243</f>
        <v>0</v>
      </c>
      <c r="C36" s="647"/>
      <c r="D36" s="635"/>
      <c r="E36" s="645"/>
      <c r="F36" s="650">
        <f>Saisie!D243</f>
        <v>0</v>
      </c>
      <c r="G36" s="650">
        <f>Saisie!F243</f>
        <v>0</v>
      </c>
      <c r="H36" s="653"/>
      <c r="I36" s="651">
        <f>Saisie!I243</f>
        <v>0</v>
      </c>
      <c r="J36" s="652">
        <f>Saisie!L243</f>
        <v>0</v>
      </c>
    </row>
    <row r="37" spans="1:10" ht="16.5" customHeight="1">
      <c r="A37" s="202"/>
      <c r="B37" s="203">
        <f>Saisie!B244</f>
        <v>0</v>
      </c>
      <c r="C37" s="703"/>
      <c r="D37" s="704"/>
      <c r="E37" s="705"/>
      <c r="F37" s="654">
        <f>Saisie!D244</f>
        <v>0</v>
      </c>
      <c r="G37" s="654">
        <f>Saisie!F244</f>
        <v>0</v>
      </c>
      <c r="H37" s="655"/>
      <c r="I37" s="651">
        <f>Saisie!I244</f>
        <v>0</v>
      </c>
      <c r="J37" s="652">
        <f>Saisie!L244</f>
        <v>0</v>
      </c>
    </row>
    <row r="38" spans="1:10" ht="18" customHeight="1" thickBot="1">
      <c r="A38" s="30"/>
      <c r="B38" s="103" t="s">
        <v>287</v>
      </c>
      <c r="C38" s="30"/>
      <c r="D38" s="30"/>
      <c r="E38" s="635"/>
      <c r="F38" s="706">
        <f>SUM(F27:F37)</f>
        <v>0</v>
      </c>
      <c r="G38" s="19"/>
      <c r="H38" s="19"/>
      <c r="I38" s="656">
        <f>SUM(I27:I37)</f>
        <v>0</v>
      </c>
      <c r="J38" s="657">
        <f>SUM(J27:J37)</f>
        <v>0</v>
      </c>
    </row>
    <row r="39" spans="1:10" ht="72.75" customHeight="1" thickTop="1">
      <c r="A39" s="595"/>
      <c r="B39" s="595"/>
      <c r="C39" s="595"/>
      <c r="D39" s="30"/>
      <c r="E39" s="30"/>
      <c r="F39" s="30"/>
      <c r="G39" s="30"/>
      <c r="H39" s="30"/>
      <c r="I39" s="66"/>
      <c r="J39" s="30"/>
    </row>
    <row r="40" spans="1:10" ht="18" customHeight="1">
      <c r="A40" s="595"/>
      <c r="B40" s="595"/>
      <c r="C40" s="595"/>
      <c r="D40" s="30"/>
      <c r="E40" s="30"/>
      <c r="F40" s="30"/>
      <c r="G40" s="30"/>
      <c r="H40" s="30"/>
      <c r="I40" s="66"/>
      <c r="J40" s="30"/>
    </row>
    <row r="41" spans="1:10" ht="18" customHeight="1">
      <c r="A41" s="595"/>
      <c r="B41" s="595"/>
      <c r="C41" s="595"/>
      <c r="D41" s="30"/>
      <c r="E41" s="30"/>
      <c r="F41" s="30"/>
      <c r="G41" s="30"/>
      <c r="H41" s="30"/>
      <c r="I41" s="66"/>
      <c r="J41" s="30"/>
    </row>
    <row r="42" spans="1:10" ht="18" customHeight="1">
      <c r="A42" s="30" t="str">
        <f>'Page 1'!A68</f>
        <v>OCLPF - 2014</v>
      </c>
      <c r="B42" s="628"/>
      <c r="C42" s="628"/>
      <c r="D42" s="30"/>
      <c r="E42" s="30"/>
      <c r="F42" s="30"/>
      <c r="G42" s="30"/>
      <c r="H42" s="30"/>
      <c r="I42" s="66"/>
      <c r="J42" s="30"/>
    </row>
    <row r="43" spans="1:10" ht="12.75">
      <c r="A43" s="30"/>
      <c r="B43" s="30"/>
      <c r="C43" s="30"/>
      <c r="D43" s="30"/>
      <c r="E43" s="30"/>
      <c r="F43" s="30"/>
      <c r="G43" s="30"/>
      <c r="H43" s="30"/>
      <c r="I43" s="66"/>
      <c r="J43" s="30"/>
    </row>
  </sheetData>
  <sheetProtection password="E496" sheet="1"/>
  <printOptions horizontalCentered="1"/>
  <pageMargins left="0.4330708661417323" right="0.1968503937007874" top="0.2362204724409449" bottom="0.11811023622047245" header="0.2362204724409449" footer="0.2755905511811024"/>
  <pageSetup horizontalDpi="96" verticalDpi="96"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GENEVE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financier OLO</dc:title>
  <dc:subject/>
  <dc:creator>Office du logement</dc:creator>
  <cp:keywords/>
  <dc:description/>
  <cp:lastModifiedBy>Crettol Didier (DALE)</cp:lastModifiedBy>
  <cp:lastPrinted>2019-10-14T13:15:10Z</cp:lastPrinted>
  <dcterms:created xsi:type="dcterms:W3CDTF">1999-09-24T09:10:57Z</dcterms:created>
  <dcterms:modified xsi:type="dcterms:W3CDTF">2019-11-07T08:25:17Z</dcterms:modified>
  <cp:category/>
  <cp:version/>
  <cp:contentType/>
  <cp:contentStatus/>
</cp:coreProperties>
</file>