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3040" windowHeight="9405"/>
  </bookViews>
  <sheets>
    <sheet name="CalculRetention" sheetId="2" r:id="rId1"/>
    <sheet name="Feuil1" sheetId="1" state="hidden" r:id="rId2"/>
  </sheets>
  <definedNames>
    <definedName name="EURaccRP">#REF!</definedName>
    <definedName name="_xlnm.Print_Titles" localSheetId="0">CalculRetention!$2:$6</definedName>
    <definedName name="ListeA">Feuil1!$C$5:$C$11</definedName>
    <definedName name="ListeB">Feuil1!$G$5:$G$12</definedName>
    <definedName name="ListeC">Feuil1!$C$16:$C$21</definedName>
    <definedName name="ListeD">Feuil1!$G$16:$G$26</definedName>
    <definedName name="ListeF">Feuil1!$K$17:$K$19</definedName>
    <definedName name="TaxeEP">#REF!</definedName>
    <definedName name="TaxeEU">#REF!</definedName>
    <definedName name="TypeProjet">Feuil1!$K$11:$K$13</definedName>
    <definedName name="_xlnm.Print_Area" localSheetId="0">CalculRetention!$A$1:$I$81</definedName>
    <definedName name="_xlnm.Print_Area" localSheetId="1">Feuil1!$B$2:$M$57</definedName>
  </definedNames>
  <calcPr calcId="145621"/>
</workbook>
</file>

<file path=xl/calcChain.xml><?xml version="1.0" encoding="utf-8"?>
<calcChain xmlns="http://schemas.openxmlformats.org/spreadsheetml/2006/main">
  <c r="D69" i="2" l="1"/>
  <c r="E57" i="2" l="1"/>
  <c r="D61" i="2" s="1"/>
  <c r="D63" i="2" l="1"/>
  <c r="D73" i="2"/>
  <c r="L5" i="1" l="1"/>
  <c r="L6" i="1" s="1"/>
  <c r="D31" i="2"/>
  <c r="F31" i="2" s="1"/>
  <c r="D30" i="2"/>
  <c r="F30" i="2" s="1"/>
  <c r="D29" i="2"/>
  <c r="F29" i="2" s="1"/>
  <c r="D28" i="2"/>
  <c r="F28" i="2" s="1"/>
  <c r="D27" i="2"/>
  <c r="F27" i="2" s="1"/>
  <c r="D26" i="2"/>
  <c r="F26" i="2" s="1"/>
  <c r="D25" i="2"/>
  <c r="D40" i="2"/>
  <c r="F40" i="2" s="1"/>
  <c r="D39" i="2"/>
  <c r="F39" i="2" s="1"/>
  <c r="D38" i="2"/>
  <c r="F38" i="2" s="1"/>
  <c r="D37" i="2"/>
  <c r="F37" i="2" s="1"/>
  <c r="D36" i="2"/>
  <c r="F36" i="2" s="1"/>
  <c r="D35" i="2"/>
  <c r="F35" i="2" s="1"/>
  <c r="D44" i="2"/>
  <c r="D53" i="2"/>
  <c r="F53" i="2" s="1"/>
  <c r="D52" i="2"/>
  <c r="F52" i="2" s="1"/>
  <c r="D51" i="2"/>
  <c r="F51" i="2" s="1"/>
  <c r="D50" i="2"/>
  <c r="F50" i="2" s="1"/>
  <c r="D49" i="2"/>
  <c r="F49" i="2" s="1"/>
  <c r="D48" i="2"/>
  <c r="F48" i="2" s="1"/>
  <c r="D47" i="2"/>
  <c r="F47" i="2" s="1"/>
  <c r="D46" i="2"/>
  <c r="F46" i="2" s="1"/>
  <c r="D45" i="2"/>
  <c r="F45" i="2" s="1"/>
  <c r="F44" i="2" l="1"/>
  <c r="F25" i="2"/>
  <c r="F57" i="2" l="1"/>
  <c r="L4" i="1" l="1"/>
  <c r="L7" i="1" s="1"/>
  <c r="K16" i="1" s="1"/>
  <c r="D71" i="2"/>
  <c r="D57" i="2"/>
  <c r="K20" i="1" l="1"/>
  <c r="K19" i="1"/>
  <c r="K18" i="1"/>
  <c r="K17" i="1"/>
  <c r="D65" i="2" l="1"/>
</calcChain>
</file>

<file path=xl/sharedStrings.xml><?xml version="1.0" encoding="utf-8"?>
<sst xmlns="http://schemas.openxmlformats.org/spreadsheetml/2006/main" count="144" uniqueCount="86">
  <si>
    <t>Aire de jeu (revêtement imperméable)</t>
  </si>
  <si>
    <t>Toit plat avec gravier</t>
  </si>
  <si>
    <t>Tout-venant compacté</t>
  </si>
  <si>
    <t>Pavés</t>
  </si>
  <si>
    <t>Aménagements extérieurs</t>
  </si>
  <si>
    <t>Terrain de sport synthétique</t>
  </si>
  <si>
    <t>Terrain de sport en herbe</t>
  </si>
  <si>
    <t>Cr</t>
  </si>
  <si>
    <t>Accès, places et chemin</t>
  </si>
  <si>
    <t>Pavés filtrants ou pavés-gazon</t>
  </si>
  <si>
    <t>Aire de jeu (revêtement semi-perméable)</t>
  </si>
  <si>
    <t>Toiture avec rétention</t>
  </si>
  <si>
    <t>Toiture végétalisée (épaisseur 10-25 cm)</t>
  </si>
  <si>
    <t>Toiture végétalisée (épaisseur 25-50 cm)</t>
  </si>
  <si>
    <t>Toiture végétalisée (épaisseur &gt; 50 cm)</t>
  </si>
  <si>
    <t>Toit plat (revêtement imperméable)</t>
  </si>
  <si>
    <t>Toit incliné</t>
  </si>
  <si>
    <t>Toiture sans rétention</t>
  </si>
  <si>
    <t>Revêtement perméable (gravillons, copeaux)</t>
  </si>
  <si>
    <t>Route, parking et chemin (asphalte ou béton)</t>
  </si>
  <si>
    <t>Espace vert sur dalle (épaisseur &lt;= 10 cm)</t>
  </si>
  <si>
    <t>Espace vert sur dalle (épaisseur &gt; 50 cm)</t>
  </si>
  <si>
    <t>Espace vert sur dalle (épaisseur 25-50 cm)</t>
  </si>
  <si>
    <t>Espace vert sur dalle (épaisseur 10-25 cm)</t>
  </si>
  <si>
    <t>Espace vert pleine terre</t>
  </si>
  <si>
    <t>Liste A</t>
  </si>
  <si>
    <t>Liste B</t>
  </si>
  <si>
    <t>Liste C</t>
  </si>
  <si>
    <t>Liste D</t>
  </si>
  <si>
    <t>%</t>
  </si>
  <si>
    <t>Surface brute</t>
  </si>
  <si>
    <t>-</t>
  </si>
  <si>
    <t>Surface réduite</t>
  </si>
  <si>
    <t>Surfaces connectées</t>
  </si>
  <si>
    <t>Total</t>
  </si>
  <si>
    <t>Accès, places et chemins</t>
  </si>
  <si>
    <t>Aménagements extérieurs et divers</t>
  </si>
  <si>
    <t>Toiture végétalisée (épaisseur &lt; 10 cm)</t>
  </si>
  <si>
    <t>Contrainte de rejet :</t>
  </si>
  <si>
    <r>
      <t>m</t>
    </r>
    <r>
      <rPr>
        <vertAlign val="superscript"/>
        <sz val="12"/>
        <color theme="1"/>
        <rFont val="Arial"/>
        <family val="2"/>
      </rPr>
      <t>2</t>
    </r>
  </si>
  <si>
    <t>(Attribué par l'administration)</t>
  </si>
  <si>
    <t>REPUBLIQUE ET CANTON DE GENEVE</t>
  </si>
  <si>
    <t>Département de l'environnement, des transports et de l'agriculture</t>
  </si>
  <si>
    <t>DIRECTION GENERALE DE L'EAU</t>
  </si>
  <si>
    <t>Date :</t>
  </si>
  <si>
    <t>………………………….</t>
  </si>
  <si>
    <t>Signature :</t>
  </si>
  <si>
    <t>…………………………………</t>
  </si>
  <si>
    <t>Piscine</t>
  </si>
  <si>
    <t>PARAMETRES DE DIMENSIONNEMENT</t>
  </si>
  <si>
    <t>[l/s/ha]</t>
  </si>
  <si>
    <t>[ans]</t>
  </si>
  <si>
    <t>Temps de retour :</t>
  </si>
  <si>
    <t>Débit de sortie maximum :</t>
  </si>
  <si>
    <t>Débit de sortie spécifique maximum :</t>
  </si>
  <si>
    <t>Débit de sortie moyen :</t>
  </si>
  <si>
    <t>Débit de sortie spécifique moyen :</t>
  </si>
  <si>
    <t>Volume utile de rétention :</t>
  </si>
  <si>
    <t>[l/s*ha,red]</t>
  </si>
  <si>
    <r>
      <t>[m</t>
    </r>
    <r>
      <rPr>
        <b/>
        <vertAlign val="superscript"/>
        <sz val="12"/>
        <color theme="1"/>
        <rFont val="Arial"/>
        <family val="2"/>
      </rPr>
      <t>3</t>
    </r>
    <r>
      <rPr>
        <b/>
        <sz val="12"/>
        <color theme="1"/>
        <rFont val="Arial"/>
        <family val="2"/>
      </rPr>
      <t>]</t>
    </r>
  </si>
  <si>
    <t>REMARQUE(S)</t>
  </si>
  <si>
    <t>Surfaces du projet :</t>
  </si>
  <si>
    <t>Paramètres de dimensionnement :</t>
  </si>
  <si>
    <t>[l/s]</t>
  </si>
  <si>
    <t>Autorisation de construire N° :</t>
  </si>
  <si>
    <t>T =</t>
  </si>
  <si>
    <t>vred =</t>
  </si>
  <si>
    <t>Remarque :</t>
  </si>
  <si>
    <t>Parcelle(s) :</t>
  </si>
  <si>
    <t>Projet :</t>
  </si>
  <si>
    <t>Commune(s) :</t>
  </si>
  <si>
    <t>DIMENSIONNEMENT DES OUVRAGES DE GESTION DES EAUX A LA PARCELLE</t>
  </si>
  <si>
    <t>Toiture(s)</t>
  </si>
  <si>
    <r>
      <t xml:space="preserve">CARACTERISATION DES SURFACES </t>
    </r>
    <r>
      <rPr>
        <b/>
        <u/>
        <sz val="12"/>
        <color theme="1"/>
        <rFont val="Arial"/>
        <family val="2"/>
      </rPr>
      <t>CONNECTEES</t>
    </r>
  </si>
  <si>
    <t>Volume spécifique de rétention</t>
  </si>
  <si>
    <t>Valeurs caractéristiques</t>
  </si>
  <si>
    <t>DIMENSIONNEMENT</t>
  </si>
  <si>
    <t>Aide à la conception :</t>
  </si>
  <si>
    <t>http://ge.ch/eau/media/eau/files/fichiers/documents/gestion_quantitative_des_eaux_pluviales.pdf</t>
  </si>
  <si>
    <t>FORMULAIRE K03 - EVACUATION DES EAUX PLUVIALES</t>
  </si>
  <si>
    <t>Documents à fournir :</t>
  </si>
  <si>
    <t>Lors du dépôt de la requête en autorisation de construire, le présent formulaire</t>
  </si>
  <si>
    <t>doit être accompagné du formulaire K02 "Taxe unique de raccordement".</t>
  </si>
  <si>
    <t>Organe de régulation :</t>
  </si>
  <si>
    <t>[-]</t>
  </si>
  <si>
    <r>
      <t>Coefficient de sortie (</t>
    </r>
    <r>
      <rPr>
        <sz val="12"/>
        <color theme="1"/>
        <rFont val="Symbol"/>
        <family val="1"/>
        <charset val="2"/>
      </rPr>
      <t>a</t>
    </r>
    <r>
      <rPr>
        <sz val="12"/>
        <color theme="1"/>
        <rFont val="Arial Narrow"/>
        <family val="2"/>
      </rPr>
      <t>) de l'organe de régulation 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</si>
</sst>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 * #,##0_ ;_ * \-#,##0_ ;_ * &quot;-&quot;??_ ;_ @_ "/>
    <numFmt numFmtId="165" formatCode="_ * #,##0.0_ ;_ * \-#,##0.0_ ;_ * &quot;-&quot;??_ ;_ @_ "/>
    <numFmt numFmtId="166" formatCode="0.0"/>
  </numFmts>
  <fonts count="17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 Narrow"/>
      <family val="2"/>
    </font>
    <font>
      <b/>
      <sz val="12"/>
      <name val="Arial Narrow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vertAlign val="superscript"/>
      <sz val="12"/>
      <color theme="1"/>
      <name val="Arial"/>
      <family val="2"/>
    </font>
    <font>
      <sz val="14"/>
      <color theme="1"/>
      <name val="Arial"/>
      <family val="2"/>
    </font>
    <font>
      <sz val="9"/>
      <color theme="1"/>
      <name val="Arial"/>
      <family val="2"/>
    </font>
    <font>
      <b/>
      <sz val="14"/>
      <color theme="1"/>
      <name val="Arial"/>
      <family val="2"/>
    </font>
    <font>
      <b/>
      <vertAlign val="superscript"/>
      <sz val="12"/>
      <color theme="1"/>
      <name val="Arial"/>
      <family val="2"/>
    </font>
    <font>
      <sz val="12"/>
      <color theme="1"/>
      <name val="Symbol"/>
      <family val="1"/>
      <charset val="2"/>
    </font>
    <font>
      <sz val="12"/>
      <color rgb="FFFF0000"/>
      <name val="Arial"/>
      <family val="2"/>
    </font>
    <font>
      <b/>
      <u/>
      <sz val="12"/>
      <color theme="1"/>
      <name val="Arial"/>
      <family val="2"/>
    </font>
    <font>
      <sz val="12"/>
      <name val="Arial Narrow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83">
    <xf numFmtId="0" fontId="0" fillId="0" borderId="0" xfId="0"/>
    <xf numFmtId="164" fontId="4" fillId="2" borderId="4" xfId="1" applyNumberFormat="1" applyFont="1" applyFill="1" applyBorder="1" applyAlignment="1" applyProtection="1">
      <alignment vertical="center"/>
      <protection locked="0"/>
    </xf>
    <xf numFmtId="164" fontId="4" fillId="2" borderId="5" xfId="1" applyNumberFormat="1" applyFont="1" applyFill="1" applyBorder="1" applyAlignment="1" applyProtection="1">
      <alignment vertical="center"/>
      <protection locked="0"/>
    </xf>
    <xf numFmtId="164" fontId="4" fillId="2" borderId="6" xfId="1" applyNumberFormat="1" applyFont="1" applyFill="1" applyBorder="1" applyAlignment="1" applyProtection="1">
      <alignment vertical="center"/>
      <protection locked="0"/>
    </xf>
    <xf numFmtId="164" fontId="4" fillId="2" borderId="7" xfId="1" applyNumberFormat="1" applyFont="1" applyFill="1" applyBorder="1" applyAlignment="1" applyProtection="1">
      <alignment vertical="center"/>
      <protection locked="0"/>
    </xf>
    <xf numFmtId="0" fontId="4" fillId="2" borderId="18" xfId="0" applyFont="1" applyFill="1" applyBorder="1" applyAlignment="1" applyProtection="1">
      <alignment vertical="center"/>
      <protection locked="0"/>
    </xf>
    <xf numFmtId="0" fontId="4" fillId="2" borderId="12" xfId="0" applyFont="1" applyFill="1" applyBorder="1" applyAlignment="1" applyProtection="1">
      <alignment vertical="center"/>
      <protection locked="0"/>
    </xf>
    <xf numFmtId="0" fontId="4" fillId="2" borderId="13" xfId="0" applyFont="1" applyFill="1" applyBorder="1" applyAlignment="1" applyProtection="1">
      <alignment vertical="center"/>
      <protection locked="0"/>
    </xf>
    <xf numFmtId="164" fontId="4" fillId="2" borderId="3" xfId="1" applyNumberFormat="1" applyFont="1" applyFill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8" fillId="0" borderId="0" xfId="0" applyFont="1" applyAlignment="1" applyProtection="1">
      <alignment horizontal="right" vertical="center"/>
    </xf>
    <xf numFmtId="0" fontId="9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164" fontId="4" fillId="0" borderId="4" xfId="1" applyNumberFormat="1" applyFont="1" applyBorder="1" applyAlignment="1" applyProtection="1">
      <alignment horizontal="right" vertical="center"/>
    </xf>
    <xf numFmtId="164" fontId="4" fillId="0" borderId="5" xfId="1" applyNumberFormat="1" applyFont="1" applyBorder="1" applyAlignment="1" applyProtection="1">
      <alignment horizontal="right" vertical="center"/>
    </xf>
    <xf numFmtId="164" fontId="4" fillId="0" borderId="10" xfId="1" applyNumberFormat="1" applyFont="1" applyBorder="1" applyAlignment="1" applyProtection="1">
      <alignment vertical="center"/>
    </xf>
    <xf numFmtId="164" fontId="4" fillId="0" borderId="6" xfId="1" applyNumberFormat="1" applyFont="1" applyBorder="1" applyAlignment="1" applyProtection="1">
      <alignment horizontal="right" vertical="center"/>
    </xf>
    <xf numFmtId="164" fontId="4" fillId="0" borderId="7" xfId="1" applyNumberFormat="1" applyFont="1" applyBorder="1" applyAlignment="1" applyProtection="1">
      <alignment horizontal="right" vertical="center"/>
    </xf>
    <xf numFmtId="164" fontId="4" fillId="0" borderId="11" xfId="1" applyNumberFormat="1" applyFont="1" applyBorder="1" applyAlignment="1" applyProtection="1">
      <alignment vertical="center"/>
    </xf>
    <xf numFmtId="164" fontId="4" fillId="0" borderId="0" xfId="0" applyNumberFormat="1" applyFont="1" applyFill="1" applyBorder="1" applyAlignment="1" applyProtection="1">
      <alignment vertical="center"/>
    </xf>
    <xf numFmtId="164" fontId="4" fillId="0" borderId="16" xfId="1" applyNumberFormat="1" applyFont="1" applyBorder="1" applyAlignment="1" applyProtection="1">
      <alignment vertical="center"/>
    </xf>
    <xf numFmtId="0" fontId="4" fillId="0" borderId="1" xfId="0" applyFont="1" applyFill="1" applyBorder="1" applyAlignment="1" applyProtection="1">
      <alignment vertical="center"/>
    </xf>
    <xf numFmtId="164" fontId="4" fillId="0" borderId="0" xfId="1" applyNumberFormat="1" applyFont="1" applyFill="1" applyBorder="1" applyAlignment="1" applyProtection="1">
      <alignment horizontal="right" vertical="center"/>
    </xf>
    <xf numFmtId="0" fontId="4" fillId="0" borderId="0" xfId="0" applyFont="1" applyAlignment="1" applyProtection="1">
      <alignment horizontal="right" vertical="center"/>
    </xf>
    <xf numFmtId="164" fontId="4" fillId="0" borderId="8" xfId="0" applyNumberFormat="1" applyFont="1" applyBorder="1" applyAlignment="1" applyProtection="1">
      <alignment vertical="center"/>
    </xf>
    <xf numFmtId="0" fontId="4" fillId="0" borderId="0" xfId="0" applyFont="1" applyFill="1" applyAlignment="1" applyProtection="1">
      <alignment horizontal="right" vertical="center"/>
    </xf>
    <xf numFmtId="0" fontId="3" fillId="0" borderId="1" xfId="0" applyFont="1" applyFill="1" applyBorder="1" applyProtection="1"/>
    <xf numFmtId="0" fontId="2" fillId="0" borderId="1" xfId="0" applyFont="1" applyFill="1" applyBorder="1" applyProtection="1"/>
    <xf numFmtId="0" fontId="2" fillId="0" borderId="0" xfId="0" applyFont="1" applyFill="1" applyProtection="1"/>
    <xf numFmtId="0" fontId="2" fillId="0" borderId="1" xfId="0" applyFont="1" applyFill="1" applyBorder="1" applyAlignment="1" applyProtection="1">
      <alignment horizontal="center"/>
    </xf>
    <xf numFmtId="0" fontId="2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Fill="1" applyBorder="1" applyProtection="1"/>
    <xf numFmtId="0" fontId="2" fillId="0" borderId="1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center"/>
    </xf>
    <xf numFmtId="0" fontId="4" fillId="0" borderId="0" xfId="0" applyFont="1" applyAlignment="1" applyProtection="1">
      <alignment horizontal="left" vertical="center"/>
    </xf>
    <xf numFmtId="164" fontId="4" fillId="0" borderId="9" xfId="1" applyNumberFormat="1" applyFont="1" applyBorder="1" applyAlignment="1" applyProtection="1">
      <alignment vertical="center"/>
    </xf>
    <xf numFmtId="164" fontId="4" fillId="0" borderId="19" xfId="1" applyNumberFormat="1" applyFont="1" applyBorder="1" applyAlignment="1" applyProtection="1">
      <alignment vertical="center"/>
    </xf>
    <xf numFmtId="0" fontId="4" fillId="3" borderId="0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 indent="1"/>
    </xf>
    <xf numFmtId="0" fontId="4" fillId="0" borderId="17" xfId="0" applyFont="1" applyBorder="1" applyAlignment="1" applyProtection="1">
      <alignment horizontal="left" vertical="center"/>
    </xf>
    <xf numFmtId="164" fontId="4" fillId="0" borderId="8" xfId="1" applyNumberFormat="1" applyFont="1" applyBorder="1" applyAlignment="1" applyProtection="1">
      <alignment horizontal="right" vertical="center"/>
    </xf>
    <xf numFmtId="164" fontId="4" fillId="0" borderId="14" xfId="0" applyNumberFormat="1" applyFont="1" applyBorder="1" applyAlignment="1" applyProtection="1">
      <alignment vertical="center"/>
    </xf>
    <xf numFmtId="0" fontId="5" fillId="0" borderId="0" xfId="0" applyFont="1" applyAlignment="1" applyProtection="1">
      <alignment horizontal="left" vertical="center" indent="1"/>
    </xf>
    <xf numFmtId="0" fontId="5" fillId="0" borderId="0" xfId="0" applyFont="1" applyAlignment="1" applyProtection="1">
      <alignment horizontal="left" vertical="center" indent="4"/>
    </xf>
    <xf numFmtId="164" fontId="4" fillId="2" borderId="0" xfId="1" applyNumberFormat="1" applyFont="1" applyFill="1" applyBorder="1" applyAlignment="1" applyProtection="1">
      <alignment horizontal="right" vertical="center" indent="2"/>
      <protection locked="0"/>
    </xf>
    <xf numFmtId="164" fontId="4" fillId="2" borderId="0" xfId="1" applyNumberFormat="1" applyFont="1" applyFill="1" applyBorder="1" applyAlignment="1" applyProtection="1">
      <alignment horizontal="left" vertical="center" indent="1"/>
      <protection locked="0"/>
    </xf>
    <xf numFmtId="0" fontId="13" fillId="0" borderId="0" xfId="0" applyFont="1" applyAlignment="1" applyProtection="1">
      <alignment vertical="center"/>
    </xf>
    <xf numFmtId="164" fontId="5" fillId="0" borderId="0" xfId="1" applyNumberFormat="1" applyFont="1" applyAlignment="1" applyProtection="1">
      <alignment vertical="center"/>
    </xf>
    <xf numFmtId="0" fontId="3" fillId="0" borderId="0" xfId="0" applyFont="1" applyFill="1" applyBorder="1" applyProtection="1"/>
    <xf numFmtId="0" fontId="2" fillId="0" borderId="0" xfId="0" applyFont="1" applyFill="1" applyBorder="1" applyAlignment="1" applyProtection="1">
      <alignment horizontal="left"/>
    </xf>
    <xf numFmtId="43" fontId="2" fillId="0" borderId="0" xfId="1" applyFont="1" applyFill="1" applyProtection="1"/>
    <xf numFmtId="0" fontId="5" fillId="3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10" fillId="0" borderId="0" xfId="0" applyFont="1" applyAlignment="1" applyProtection="1">
      <alignment horizontal="left" vertical="center" indent="1"/>
    </xf>
    <xf numFmtId="0" fontId="5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indent="1"/>
    </xf>
    <xf numFmtId="165" fontId="2" fillId="0" borderId="0" xfId="1" applyNumberFormat="1" applyFont="1" applyFill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1" xfId="0" applyFont="1" applyBorder="1" applyAlignment="1" applyProtection="1">
      <alignment horizontal="left" vertical="center" indent="1"/>
    </xf>
    <xf numFmtId="165" fontId="2" fillId="0" borderId="1" xfId="1" applyNumberFormat="1" applyFont="1" applyFill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15" fillId="0" borderId="1" xfId="0" applyFont="1" applyBorder="1" applyAlignment="1" applyProtection="1">
      <alignment horizontal="center"/>
    </xf>
    <xf numFmtId="0" fontId="15" fillId="0" borderId="0" xfId="0" applyFont="1" applyProtection="1"/>
    <xf numFmtId="166" fontId="15" fillId="0" borderId="0" xfId="0" applyNumberFormat="1" applyFont="1" applyProtection="1"/>
    <xf numFmtId="0" fontId="15" fillId="0" borderId="1" xfId="0" applyFont="1" applyBorder="1" applyProtection="1"/>
    <xf numFmtId="166" fontId="15" fillId="0" borderId="1" xfId="0" applyNumberFormat="1" applyFont="1" applyBorder="1" applyProtection="1"/>
    <xf numFmtId="43" fontId="5" fillId="0" borderId="0" xfId="1" applyNumberFormat="1" applyFont="1" applyFill="1" applyAlignment="1" applyProtection="1">
      <alignment vertical="center"/>
    </xf>
    <xf numFmtId="43" fontId="6" fillId="3" borderId="0" xfId="1" applyNumberFormat="1" applyFont="1" applyFill="1" applyAlignment="1" applyProtection="1">
      <alignment vertical="center"/>
    </xf>
    <xf numFmtId="164" fontId="5" fillId="0" borderId="0" xfId="1" applyNumberFormat="1" applyFont="1" applyFill="1" applyAlignment="1" applyProtection="1">
      <alignment vertical="center"/>
    </xf>
    <xf numFmtId="0" fontId="16" fillId="0" borderId="0" xfId="2" applyAlignment="1">
      <alignment vertical="center"/>
    </xf>
    <xf numFmtId="0" fontId="4" fillId="0" borderId="16" xfId="0" applyFont="1" applyBorder="1" applyAlignment="1" applyProtection="1">
      <alignment horizontal="right" vertical="center" indent="1"/>
    </xf>
    <xf numFmtId="0" fontId="4" fillId="0" borderId="15" xfId="0" applyFont="1" applyBorder="1" applyAlignment="1" applyProtection="1">
      <alignment horizontal="right" vertical="center" indent="1"/>
    </xf>
    <xf numFmtId="43" fontId="2" fillId="0" borderId="0" xfId="1" applyNumberFormat="1" applyFont="1" applyFill="1" applyAlignment="1" applyProtection="1">
      <alignment vertical="center"/>
    </xf>
    <xf numFmtId="164" fontId="5" fillId="0" borderId="0" xfId="1" applyNumberFormat="1" applyFont="1" applyFill="1" applyAlignment="1" applyProtection="1">
      <alignment horizontal="left" vertical="center"/>
    </xf>
    <xf numFmtId="49" fontId="4" fillId="2" borderId="0" xfId="1" applyNumberFormat="1" applyFont="1" applyFill="1" applyBorder="1" applyAlignment="1" applyProtection="1">
      <alignment horizontal="left" vertical="center"/>
      <protection locked="0"/>
    </xf>
    <xf numFmtId="0" fontId="8" fillId="4" borderId="2" xfId="0" applyFont="1" applyFill="1" applyBorder="1" applyAlignment="1" applyProtection="1">
      <alignment horizontal="center" vertical="center"/>
      <protection locked="0"/>
    </xf>
  </cellXfs>
  <cellStyles count="3">
    <cellStyle name="Lien hypertexte" xfId="2" builtinId="8"/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238918</xdr:colOff>
      <xdr:row>0</xdr:row>
      <xdr:rowOff>0</xdr:rowOff>
    </xdr:from>
    <xdr:to>
      <xdr:col>0</xdr:col>
      <xdr:colOff>740568</xdr:colOff>
      <xdr:row>4</xdr:row>
      <xdr:rowOff>153598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918" y="0"/>
          <a:ext cx="501650" cy="8679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ge.ch/eau/media/eau/files/fichiers/documents/gestion_quantitative_des_eaux_pluviales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H81"/>
  <sheetViews>
    <sheetView showGridLines="0" tabSelected="1" topLeftCell="A40" zoomScale="80" zoomScaleNormal="80" zoomScaleSheetLayoutView="70" zoomScalePageLayoutView="70" workbookViewId="0">
      <selection activeCell="L34" sqref="L34"/>
    </sheetView>
  </sheetViews>
  <sheetFormatPr baseColWidth="10" defaultColWidth="11.42578125" defaultRowHeight="15" x14ac:dyDescent="0.2"/>
  <cols>
    <col min="1" max="1" width="11.42578125" style="9"/>
    <col min="2" max="2" width="2.42578125" style="9" customWidth="1"/>
    <col min="3" max="3" width="54.7109375" style="9" customWidth="1"/>
    <col min="4" max="4" width="15.28515625" style="9" customWidth="1"/>
    <col min="5" max="5" width="17.28515625" style="9" customWidth="1"/>
    <col min="6" max="6" width="18.85546875" style="9" customWidth="1"/>
    <col min="7" max="7" width="25.5703125" style="9" customWidth="1"/>
    <col min="8" max="8" width="2.42578125" style="14" customWidth="1"/>
    <col min="9" max="16384" width="11.42578125" style="9"/>
  </cols>
  <sheetData>
    <row r="1" spans="1:8" ht="10.5" customHeight="1" x14ac:dyDescent="0.2"/>
    <row r="2" spans="1:8" x14ac:dyDescent="0.2">
      <c r="C2" s="40" t="s">
        <v>41</v>
      </c>
      <c r="H2" s="9"/>
    </row>
    <row r="3" spans="1:8" x14ac:dyDescent="0.2">
      <c r="C3" s="40" t="s">
        <v>42</v>
      </c>
      <c r="H3" s="9"/>
    </row>
    <row r="4" spans="1:8" ht="15.75" x14ac:dyDescent="0.2">
      <c r="C4" s="61" t="s">
        <v>43</v>
      </c>
      <c r="H4" s="9"/>
    </row>
    <row r="5" spans="1:8" ht="18" x14ac:dyDescent="0.2">
      <c r="F5" s="11" t="s">
        <v>64</v>
      </c>
      <c r="G5" s="82"/>
      <c r="H5" s="82"/>
    </row>
    <row r="6" spans="1:8" ht="18" x14ac:dyDescent="0.2">
      <c r="C6" s="40"/>
      <c r="F6" s="11"/>
      <c r="G6" s="12" t="s">
        <v>40</v>
      </c>
      <c r="H6" s="10"/>
    </row>
    <row r="7" spans="1:8" ht="12" customHeight="1" x14ac:dyDescent="0.2">
      <c r="G7" s="43"/>
    </row>
    <row r="8" spans="1:8" ht="18" x14ac:dyDescent="0.2">
      <c r="A8" s="60" t="s">
        <v>79</v>
      </c>
      <c r="G8" s="13"/>
    </row>
    <row r="9" spans="1:8" ht="5.25" customHeight="1" x14ac:dyDescent="0.2">
      <c r="G9" s="43"/>
    </row>
    <row r="10" spans="1:8" ht="18" x14ac:dyDescent="0.2">
      <c r="A10" s="50" t="s">
        <v>71</v>
      </c>
      <c r="G10" s="13"/>
    </row>
    <row r="11" spans="1:8" ht="8.25" customHeight="1" x14ac:dyDescent="0.2">
      <c r="C11" s="15"/>
      <c r="F11" s="16"/>
    </row>
    <row r="12" spans="1:8" ht="20.100000000000001" customHeight="1" x14ac:dyDescent="0.2">
      <c r="C12" s="45" t="s">
        <v>69</v>
      </c>
      <c r="D12" s="81"/>
      <c r="E12" s="81"/>
      <c r="F12" s="81"/>
      <c r="G12" s="81"/>
    </row>
    <row r="13" spans="1:8" ht="20.100000000000001" customHeight="1" x14ac:dyDescent="0.2">
      <c r="C13" s="45" t="s">
        <v>70</v>
      </c>
      <c r="D13" s="81"/>
      <c r="E13" s="81"/>
      <c r="F13" s="81"/>
      <c r="G13" s="81"/>
    </row>
    <row r="14" spans="1:8" ht="20.100000000000001" customHeight="1" x14ac:dyDescent="0.2">
      <c r="C14" s="45" t="s">
        <v>68</v>
      </c>
      <c r="D14" s="81"/>
      <c r="E14" s="81"/>
      <c r="F14" s="81"/>
      <c r="G14" s="81"/>
    </row>
    <row r="15" spans="1:8" ht="20.100000000000001" customHeight="1" x14ac:dyDescent="0.2">
      <c r="C15" s="45" t="s">
        <v>67</v>
      </c>
      <c r="D15" s="81"/>
      <c r="E15" s="81"/>
      <c r="F15" s="81"/>
      <c r="G15" s="81"/>
    </row>
    <row r="16" spans="1:8" ht="8.25" customHeight="1" x14ac:dyDescent="0.2">
      <c r="C16" s="15"/>
      <c r="F16" s="16"/>
    </row>
    <row r="17" spans="1:7" ht="20.100000000000001" customHeight="1" x14ac:dyDescent="0.2">
      <c r="A17" s="50" t="s">
        <v>49</v>
      </c>
      <c r="G17" s="43"/>
    </row>
    <row r="18" spans="1:7" ht="20.100000000000001" customHeight="1" x14ac:dyDescent="0.2">
      <c r="C18" s="45" t="s">
        <v>38</v>
      </c>
      <c r="D18" s="52"/>
      <c r="E18" s="9" t="s">
        <v>50</v>
      </c>
      <c r="G18" s="43"/>
    </row>
    <row r="19" spans="1:7" ht="20.100000000000001" customHeight="1" x14ac:dyDescent="0.2">
      <c r="C19" s="45" t="s">
        <v>52</v>
      </c>
      <c r="D19" s="51"/>
      <c r="E19" s="9" t="s">
        <v>51</v>
      </c>
      <c r="G19" s="43"/>
    </row>
    <row r="20" spans="1:7" ht="8.25" customHeight="1" x14ac:dyDescent="0.2">
      <c r="C20" s="15"/>
      <c r="F20" s="16"/>
    </row>
    <row r="21" spans="1:7" ht="20.100000000000001" customHeight="1" x14ac:dyDescent="0.2">
      <c r="A21" s="50" t="s">
        <v>73</v>
      </c>
      <c r="G21" s="43"/>
    </row>
    <row r="22" spans="1:7" ht="8.25" customHeight="1" thickBot="1" x14ac:dyDescent="0.25">
      <c r="C22" s="17"/>
      <c r="G22" s="43"/>
    </row>
    <row r="23" spans="1:7" ht="20.100000000000001" customHeight="1" thickTop="1" x14ac:dyDescent="0.2">
      <c r="C23" s="15" t="s">
        <v>72</v>
      </c>
      <c r="D23" s="78" t="s">
        <v>7</v>
      </c>
      <c r="E23" s="78" t="s">
        <v>30</v>
      </c>
      <c r="F23" s="78" t="s">
        <v>32</v>
      </c>
      <c r="G23" s="44"/>
    </row>
    <row r="24" spans="1:7" ht="20.100000000000001" customHeight="1" thickBot="1" x14ac:dyDescent="0.25">
      <c r="C24" s="17"/>
      <c r="D24" s="77" t="s">
        <v>29</v>
      </c>
      <c r="E24" s="77" t="s">
        <v>39</v>
      </c>
      <c r="F24" s="77" t="s">
        <v>39</v>
      </c>
      <c r="G24" s="44"/>
    </row>
    <row r="25" spans="1:7" ht="20.100000000000001" customHeight="1" thickTop="1" x14ac:dyDescent="0.2">
      <c r="C25" s="5" t="s">
        <v>31</v>
      </c>
      <c r="D25" s="18">
        <f>INDEX(Feuil1!$G$5:$H$12,MATCH(C25,ListeB,0),2)</f>
        <v>0</v>
      </c>
      <c r="E25" s="1">
        <v>0</v>
      </c>
      <c r="F25" s="41">
        <f>D25*0.01*E25</f>
        <v>0</v>
      </c>
    </row>
    <row r="26" spans="1:7" ht="20.100000000000001" customHeight="1" x14ac:dyDescent="0.2">
      <c r="C26" s="6" t="s">
        <v>31</v>
      </c>
      <c r="D26" s="19">
        <f>INDEX(Feuil1!$G$5:$H$12,MATCH(C26,ListeB,0),2)</f>
        <v>0</v>
      </c>
      <c r="E26" s="2">
        <v>0</v>
      </c>
      <c r="F26" s="42">
        <f t="shared" ref="F26:F31" si="0">D26*0.01*E26</f>
        <v>0</v>
      </c>
    </row>
    <row r="27" spans="1:7" ht="20.100000000000001" customHeight="1" x14ac:dyDescent="0.2">
      <c r="C27" s="6" t="s">
        <v>31</v>
      </c>
      <c r="D27" s="21">
        <f>INDEX(Feuil1!$G$5:$H$12,MATCH(C27,ListeB,0),2)</f>
        <v>0</v>
      </c>
      <c r="E27" s="3">
        <v>0</v>
      </c>
      <c r="F27" s="20">
        <f t="shared" si="0"/>
        <v>0</v>
      </c>
    </row>
    <row r="28" spans="1:7" ht="20.100000000000001" customHeight="1" x14ac:dyDescent="0.2">
      <c r="C28" s="6" t="s">
        <v>31</v>
      </c>
      <c r="D28" s="21">
        <f>INDEX(Feuil1!$G$5:$H$12,MATCH(C28,ListeB,0),2)</f>
        <v>0</v>
      </c>
      <c r="E28" s="3">
        <v>0</v>
      </c>
      <c r="F28" s="20">
        <f t="shared" si="0"/>
        <v>0</v>
      </c>
    </row>
    <row r="29" spans="1:7" ht="20.100000000000001" customHeight="1" x14ac:dyDescent="0.2">
      <c r="C29" s="6" t="s">
        <v>31</v>
      </c>
      <c r="D29" s="21">
        <f>INDEX(Feuil1!$G$5:$H$12,MATCH(C29,ListeB,0),2)</f>
        <v>0</v>
      </c>
      <c r="E29" s="3">
        <v>0</v>
      </c>
      <c r="F29" s="20">
        <f t="shared" si="0"/>
        <v>0</v>
      </c>
    </row>
    <row r="30" spans="1:7" ht="20.100000000000001" customHeight="1" x14ac:dyDescent="0.2">
      <c r="C30" s="6" t="s">
        <v>31</v>
      </c>
      <c r="D30" s="21">
        <f>INDEX(Feuil1!$G$5:$H$12,MATCH(C30,ListeB,0),2)</f>
        <v>0</v>
      </c>
      <c r="E30" s="3">
        <v>0</v>
      </c>
      <c r="F30" s="20">
        <f t="shared" si="0"/>
        <v>0</v>
      </c>
    </row>
    <row r="31" spans="1:7" ht="20.100000000000001" customHeight="1" thickBot="1" x14ac:dyDescent="0.25">
      <c r="C31" s="7" t="s">
        <v>31</v>
      </c>
      <c r="D31" s="22">
        <f>INDEX(Feuil1!$G$5:$H$12,MATCH(C31,ListeB,0),2)</f>
        <v>0</v>
      </c>
      <c r="E31" s="4">
        <v>0</v>
      </c>
      <c r="F31" s="23">
        <f t="shared" si="0"/>
        <v>0</v>
      </c>
    </row>
    <row r="32" spans="1:7" ht="20.100000000000001" customHeight="1" thickTop="1" thickBot="1" x14ac:dyDescent="0.25">
      <c r="C32" s="17"/>
    </row>
    <row r="33" spans="3:6" ht="20.100000000000001" customHeight="1" thickTop="1" x14ac:dyDescent="0.2">
      <c r="C33" s="15" t="s">
        <v>35</v>
      </c>
      <c r="D33" s="78" t="s">
        <v>7</v>
      </c>
      <c r="E33" s="78" t="s">
        <v>30</v>
      </c>
      <c r="F33" s="78" t="s">
        <v>32</v>
      </c>
    </row>
    <row r="34" spans="3:6" ht="20.100000000000001" customHeight="1" thickBot="1" x14ac:dyDescent="0.25">
      <c r="C34" s="17"/>
      <c r="D34" s="77" t="s">
        <v>29</v>
      </c>
      <c r="E34" s="77" t="s">
        <v>39</v>
      </c>
      <c r="F34" s="77" t="s">
        <v>39</v>
      </c>
    </row>
    <row r="35" spans="3:6" ht="20.100000000000001" customHeight="1" thickTop="1" x14ac:dyDescent="0.2">
      <c r="C35" s="5" t="s">
        <v>31</v>
      </c>
      <c r="D35" s="18">
        <f>INDEX(Feuil1!$C$16:$D$21,MATCH(C35,ListeC,0),2)</f>
        <v>0</v>
      </c>
      <c r="E35" s="1"/>
      <c r="F35" s="41">
        <f t="shared" ref="F35:F40" si="1">D35*0.01*E35</f>
        <v>0</v>
      </c>
    </row>
    <row r="36" spans="3:6" ht="20.100000000000001" customHeight="1" x14ac:dyDescent="0.2">
      <c r="C36" s="6" t="s">
        <v>31</v>
      </c>
      <c r="D36" s="19">
        <f>INDEX(Feuil1!$C$16:$D$21,MATCH(C36,ListeC,0),2)</f>
        <v>0</v>
      </c>
      <c r="E36" s="3">
        <v>0</v>
      </c>
      <c r="F36" s="42">
        <f t="shared" si="1"/>
        <v>0</v>
      </c>
    </row>
    <row r="37" spans="3:6" ht="20.100000000000001" customHeight="1" x14ac:dyDescent="0.2">
      <c r="C37" s="6" t="s">
        <v>31</v>
      </c>
      <c r="D37" s="21">
        <f>INDEX(Feuil1!$C$16:$D$21,MATCH(C37,ListeC,0),2)</f>
        <v>0</v>
      </c>
      <c r="E37" s="3">
        <v>0</v>
      </c>
      <c r="F37" s="20">
        <f t="shared" si="1"/>
        <v>0</v>
      </c>
    </row>
    <row r="38" spans="3:6" ht="20.100000000000001" customHeight="1" x14ac:dyDescent="0.2">
      <c r="C38" s="6" t="s">
        <v>31</v>
      </c>
      <c r="D38" s="21">
        <f>INDEX(Feuil1!$C$16:$D$21,MATCH(C38,ListeC,0),2)</f>
        <v>0</v>
      </c>
      <c r="E38" s="3">
        <v>0</v>
      </c>
      <c r="F38" s="20">
        <f t="shared" si="1"/>
        <v>0</v>
      </c>
    </row>
    <row r="39" spans="3:6" ht="20.100000000000001" customHeight="1" x14ac:dyDescent="0.2">
      <c r="C39" s="6" t="s">
        <v>31</v>
      </c>
      <c r="D39" s="21">
        <f>INDEX(Feuil1!$C$16:$D$21,MATCH(C39,ListeC,0),2)</f>
        <v>0</v>
      </c>
      <c r="E39" s="3">
        <v>0</v>
      </c>
      <c r="F39" s="20">
        <f t="shared" si="1"/>
        <v>0</v>
      </c>
    </row>
    <row r="40" spans="3:6" ht="20.100000000000001" customHeight="1" thickBot="1" x14ac:dyDescent="0.25">
      <c r="C40" s="7" t="s">
        <v>31</v>
      </c>
      <c r="D40" s="22">
        <f>INDEX(Feuil1!$C$16:$D$21,MATCH(C40,ListeC,0),2)</f>
        <v>0</v>
      </c>
      <c r="E40" s="4">
        <v>0</v>
      </c>
      <c r="F40" s="23">
        <f t="shared" si="1"/>
        <v>0</v>
      </c>
    </row>
    <row r="41" spans="3:6" ht="20.100000000000001" customHeight="1" thickTop="1" thickBot="1" x14ac:dyDescent="0.25">
      <c r="C41" s="17"/>
    </row>
    <row r="42" spans="3:6" ht="20.100000000000001" customHeight="1" thickTop="1" x14ac:dyDescent="0.2">
      <c r="C42" s="15" t="s">
        <v>36</v>
      </c>
      <c r="D42" s="78" t="s">
        <v>7</v>
      </c>
      <c r="E42" s="78" t="s">
        <v>30</v>
      </c>
      <c r="F42" s="78" t="s">
        <v>32</v>
      </c>
    </row>
    <row r="43" spans="3:6" ht="20.100000000000001" customHeight="1" thickBot="1" x14ac:dyDescent="0.25">
      <c r="C43" s="17"/>
      <c r="D43" s="77" t="s">
        <v>29</v>
      </c>
      <c r="E43" s="77" t="s">
        <v>39</v>
      </c>
      <c r="F43" s="77" t="s">
        <v>39</v>
      </c>
    </row>
    <row r="44" spans="3:6" ht="20.100000000000001" customHeight="1" thickTop="1" x14ac:dyDescent="0.2">
      <c r="C44" s="5" t="s">
        <v>31</v>
      </c>
      <c r="D44" s="18">
        <f>INDEX(Feuil1!$G$16:$H$27,MATCH(C44,ListeD,0),2)</f>
        <v>0</v>
      </c>
      <c r="E44" s="1">
        <v>0</v>
      </c>
      <c r="F44" s="41">
        <f>D44*0.01*E44</f>
        <v>0</v>
      </c>
    </row>
    <row r="45" spans="3:6" ht="20.100000000000001" customHeight="1" x14ac:dyDescent="0.2">
      <c r="C45" s="6" t="s">
        <v>31</v>
      </c>
      <c r="D45" s="19">
        <f>INDEX(Feuil1!$G$16:$H$27,MATCH(C45,ListeD,0),2)</f>
        <v>0</v>
      </c>
      <c r="E45" s="2">
        <v>0</v>
      </c>
      <c r="F45" s="42">
        <f t="shared" ref="F45:F53" si="2">D45*0.01*E45</f>
        <v>0</v>
      </c>
    </row>
    <row r="46" spans="3:6" ht="20.100000000000001" customHeight="1" x14ac:dyDescent="0.2">
      <c r="C46" s="6" t="s">
        <v>31</v>
      </c>
      <c r="D46" s="21">
        <f>INDEX(Feuil1!$G$16:$H$27,MATCH(C46,ListeD,0),2)</f>
        <v>0</v>
      </c>
      <c r="E46" s="3">
        <v>0</v>
      </c>
      <c r="F46" s="20">
        <f t="shared" si="2"/>
        <v>0</v>
      </c>
    </row>
    <row r="47" spans="3:6" ht="20.100000000000001" customHeight="1" x14ac:dyDescent="0.2">
      <c r="C47" s="6" t="s">
        <v>31</v>
      </c>
      <c r="D47" s="21">
        <f>INDEX(Feuil1!$G$16:$H$27,MATCH(C47,ListeD,0),2)</f>
        <v>0</v>
      </c>
      <c r="E47" s="3">
        <v>0</v>
      </c>
      <c r="F47" s="20">
        <f t="shared" si="2"/>
        <v>0</v>
      </c>
    </row>
    <row r="48" spans="3:6" ht="20.100000000000001" customHeight="1" x14ac:dyDescent="0.2">
      <c r="C48" s="6" t="s">
        <v>31</v>
      </c>
      <c r="D48" s="21">
        <f>INDEX(Feuil1!$G$16:$H$27,MATCH(C48,ListeD,0),2)</f>
        <v>0</v>
      </c>
      <c r="E48" s="3">
        <v>0</v>
      </c>
      <c r="F48" s="20">
        <f t="shared" si="2"/>
        <v>0</v>
      </c>
    </row>
    <row r="49" spans="1:7" ht="20.100000000000001" customHeight="1" x14ac:dyDescent="0.2">
      <c r="C49" s="6" t="s">
        <v>31</v>
      </c>
      <c r="D49" s="21">
        <f>INDEX(Feuil1!$G$16:$H$27,MATCH(C49,ListeD,0),2)</f>
        <v>0</v>
      </c>
      <c r="E49" s="3">
        <v>0</v>
      </c>
      <c r="F49" s="20">
        <f t="shared" si="2"/>
        <v>0</v>
      </c>
    </row>
    <row r="50" spans="1:7" ht="20.100000000000001" customHeight="1" x14ac:dyDescent="0.2">
      <c r="C50" s="6" t="s">
        <v>31</v>
      </c>
      <c r="D50" s="21">
        <f>INDEX(Feuil1!$G$16:$H$27,MATCH(C50,ListeD,0),2)</f>
        <v>0</v>
      </c>
      <c r="E50" s="3">
        <v>0</v>
      </c>
      <c r="F50" s="20">
        <f t="shared" si="2"/>
        <v>0</v>
      </c>
    </row>
    <row r="51" spans="1:7" ht="20.100000000000001" customHeight="1" x14ac:dyDescent="0.2">
      <c r="C51" s="6" t="s">
        <v>31</v>
      </c>
      <c r="D51" s="21">
        <f>INDEX(Feuil1!$G$16:$H$27,MATCH(C51,ListeD,0),2)</f>
        <v>0</v>
      </c>
      <c r="E51" s="3">
        <v>0</v>
      </c>
      <c r="F51" s="20">
        <f t="shared" si="2"/>
        <v>0</v>
      </c>
    </row>
    <row r="52" spans="1:7" ht="20.100000000000001" customHeight="1" x14ac:dyDescent="0.2">
      <c r="C52" s="6" t="s">
        <v>31</v>
      </c>
      <c r="D52" s="21">
        <f>INDEX(Feuil1!$G$16:$H$27,MATCH(C52,ListeD,0),2)</f>
        <v>0</v>
      </c>
      <c r="E52" s="3">
        <v>0</v>
      </c>
      <c r="F52" s="20">
        <f t="shared" si="2"/>
        <v>0</v>
      </c>
    </row>
    <row r="53" spans="1:7" ht="20.100000000000001" customHeight="1" thickBot="1" x14ac:dyDescent="0.25">
      <c r="C53" s="7" t="s">
        <v>31</v>
      </c>
      <c r="D53" s="22">
        <f>INDEX(Feuil1!$G$16:$H$27,MATCH(C53,ListeD,0),2)</f>
        <v>0</v>
      </c>
      <c r="E53" s="8">
        <v>0</v>
      </c>
      <c r="F53" s="25">
        <f t="shared" si="2"/>
        <v>0</v>
      </c>
    </row>
    <row r="54" spans="1:7" ht="20.100000000000001" customHeight="1" thickTop="1" thickBot="1" x14ac:dyDescent="0.25">
      <c r="C54" s="26"/>
      <c r="D54" s="27"/>
      <c r="E54" s="24"/>
      <c r="F54" s="24"/>
    </row>
    <row r="55" spans="1:7" ht="20.100000000000001" customHeight="1" thickTop="1" x14ac:dyDescent="0.2">
      <c r="B55" s="10"/>
      <c r="C55" s="15" t="s">
        <v>34</v>
      </c>
      <c r="D55" s="78" t="s">
        <v>7</v>
      </c>
      <c r="E55" s="78" t="s">
        <v>30</v>
      </c>
      <c r="F55" s="78" t="s">
        <v>32</v>
      </c>
    </row>
    <row r="56" spans="1:7" ht="20.100000000000001" customHeight="1" thickBot="1" x14ac:dyDescent="0.25">
      <c r="B56" s="10"/>
      <c r="C56" s="17"/>
      <c r="D56" s="77" t="s">
        <v>29</v>
      </c>
      <c r="E56" s="77" t="s">
        <v>39</v>
      </c>
      <c r="F56" s="77" t="s">
        <v>39</v>
      </c>
    </row>
    <row r="57" spans="1:7" ht="20.100000000000001" customHeight="1" thickTop="1" thickBot="1" x14ac:dyDescent="0.25">
      <c r="B57" s="10"/>
      <c r="C57" s="46" t="s">
        <v>33</v>
      </c>
      <c r="D57" s="47">
        <f>IF(E57=0,0,100*F57/E57)</f>
        <v>0</v>
      </c>
      <c r="E57" s="29">
        <f>SUM(E25:E31,E35:E40,E44:E53)</f>
        <v>0</v>
      </c>
      <c r="F57" s="48">
        <f>SUM(F25:F31,F35:F40,F44:F53)</f>
        <v>0</v>
      </c>
      <c r="G57" s="10"/>
    </row>
    <row r="58" spans="1:7" ht="20.100000000000001" customHeight="1" thickTop="1" x14ac:dyDescent="0.2">
      <c r="G58" s="43"/>
    </row>
    <row r="59" spans="1:7" ht="15.75" x14ac:dyDescent="0.2">
      <c r="A59" s="50" t="s">
        <v>76</v>
      </c>
    </row>
    <row r="60" spans="1:7" ht="8.25" customHeight="1" x14ac:dyDescent="0.2"/>
    <row r="61" spans="1:7" ht="15.75" x14ac:dyDescent="0.2">
      <c r="C61" s="49" t="s">
        <v>53</v>
      </c>
      <c r="D61" s="73">
        <f>IF(AND(OR(ISBLANK($D$18),$D$18=0,ISBLANK($E$57),$E$57=0)),0,$D$18*$E$57*0.0001)</f>
        <v>0</v>
      </c>
      <c r="E61" s="58" t="s">
        <v>63</v>
      </c>
      <c r="F61" s="74"/>
    </row>
    <row r="62" spans="1:7" ht="8.25" customHeight="1" x14ac:dyDescent="0.2"/>
    <row r="63" spans="1:7" ht="15.75" x14ac:dyDescent="0.2">
      <c r="C63" s="49" t="s">
        <v>83</v>
      </c>
      <c r="D63" s="80" t="str">
        <f>IF($D$61=0," - ",IF(AND($D$61&gt;0,$D$61&lt;=10),"Vortex","Orifice calibré"))</f>
        <v xml:space="preserve"> - </v>
      </c>
      <c r="E63" s="15"/>
      <c r="F63" s="54"/>
    </row>
    <row r="64" spans="1:7" ht="8.25" customHeight="1" x14ac:dyDescent="0.2"/>
    <row r="65" spans="1:7" ht="18.75" x14ac:dyDescent="0.2">
      <c r="C65" s="49" t="s">
        <v>57</v>
      </c>
      <c r="D65" s="75">
        <f>IF(AND(OR(ISBLANK($D$19),$D$19=0)),0,$F$57*IF($D$19&lt;2,Feuil1!$K$16,IF(AND($D$19&gt;=2,$D$19&lt;5),Feuil1!$K$16+(((Feuil1!$K$17-Feuil1!$K$16)/3)*($D$19-2)),IF(AND($D$19&gt;=5,$D$19&lt;10),Feuil1!$K$17+(((Feuil1!$K$18-Feuil1!$K$17)/5)*($D$19-5)),IF(AND($D$19&gt;=10,$D$19&lt;20),Feuil1!$K$18+(((Feuil1!$K$19-Feuil1!$K$18)/10)*($D$19-10)),IF(AND($D$19&gt;=20,$D$19&lt;30),Feuil1!$K$19+(((Feuil1!$K$20-Feuil1!$K$19)/10)*($D$19-20)),Feuil1!$K$20)))))*0.0001)</f>
        <v>0</v>
      </c>
      <c r="E65" s="15" t="s">
        <v>59</v>
      </c>
      <c r="F65" s="54"/>
    </row>
    <row r="67" spans="1:7" ht="15.75" x14ac:dyDescent="0.2">
      <c r="A67" s="50" t="s">
        <v>60</v>
      </c>
    </row>
    <row r="68" spans="1:7" ht="8.25" customHeight="1" x14ac:dyDescent="0.2"/>
    <row r="69" spans="1:7" x14ac:dyDescent="0.2">
      <c r="C69" s="45" t="s">
        <v>62</v>
      </c>
      <c r="D69" s="9" t="str">
        <f>IF(OR(OR(ISBLANK($D$18),D18&lt;=0,$D$18="-"),OR(ISBLANK($D$19),$D$19&lt;=0,$D$19="-")),"Un ou des paramètres ne sont pas renseignés","-")</f>
        <v>Un ou des paramètres ne sont pas renseignés</v>
      </c>
    </row>
    <row r="70" spans="1:7" ht="8.25" customHeight="1" x14ac:dyDescent="0.2"/>
    <row r="71" spans="1:7" x14ac:dyDescent="0.2">
      <c r="C71" s="45" t="s">
        <v>61</v>
      </c>
      <c r="D71" s="9" t="str">
        <f>IF(OR(ISBLANK($E$57),$E$57=0,ISBLANK($F$57),$F$57=0),"Non ou partiellement renseignées","-")</f>
        <v>Non ou partiellement renseignées</v>
      </c>
      <c r="G71" s="53"/>
    </row>
    <row r="72" spans="1:7" ht="8.25" customHeight="1" x14ac:dyDescent="0.2"/>
    <row r="73" spans="1:7" x14ac:dyDescent="0.2">
      <c r="C73" s="45" t="s">
        <v>38</v>
      </c>
      <c r="D73" s="9" t="str">
        <f>IF(OR(OR(ISBLANK($E$57),$E$57=0),OR(ISBLANK($D$18),$D$18=0)),"Non calculée","-")</f>
        <v>Non calculée</v>
      </c>
    </row>
    <row r="74" spans="1:7" ht="8.25" customHeight="1" x14ac:dyDescent="0.2"/>
    <row r="75" spans="1:7" x14ac:dyDescent="0.2">
      <c r="C75" s="45" t="s">
        <v>77</v>
      </c>
      <c r="D75" s="76" t="s">
        <v>78</v>
      </c>
    </row>
    <row r="76" spans="1:7" ht="8.25" customHeight="1" x14ac:dyDescent="0.2"/>
    <row r="77" spans="1:7" x14ac:dyDescent="0.2">
      <c r="C77" s="45" t="s">
        <v>80</v>
      </c>
      <c r="D77" s="9" t="s">
        <v>81</v>
      </c>
    </row>
    <row r="78" spans="1:7" x14ac:dyDescent="0.2">
      <c r="C78" s="45"/>
      <c r="D78" s="9" t="s">
        <v>82</v>
      </c>
    </row>
    <row r="79" spans="1:7" x14ac:dyDescent="0.2">
      <c r="C79" s="45"/>
    </row>
    <row r="81" spans="3:7" x14ac:dyDescent="0.2">
      <c r="C81" s="30" t="s">
        <v>44</v>
      </c>
      <c r="D81" s="59" t="s">
        <v>45</v>
      </c>
      <c r="E81" s="59"/>
      <c r="F81" s="28" t="s">
        <v>46</v>
      </c>
      <c r="G81" s="9" t="s">
        <v>47</v>
      </c>
    </row>
  </sheetData>
  <sheetProtection password="E05F" sheet="1" objects="1" scenarios="1"/>
  <mergeCells count="5">
    <mergeCell ref="D13:G13"/>
    <mergeCell ref="D14:G14"/>
    <mergeCell ref="D15:G15"/>
    <mergeCell ref="D12:G12"/>
    <mergeCell ref="G5:H5"/>
  </mergeCells>
  <dataValidations count="6">
    <dataValidation type="whole" operator="greaterThanOrEqual" allowBlank="1" showInputMessage="1" showErrorMessage="1" error="La valeur doit être un entier supérieur ou égal à 0" prompt="Introduire une valeur entière en m2" sqref="E44:E53 E25:E31 E35:E40">
      <formula1>0</formula1>
    </dataValidation>
    <dataValidation type="list" allowBlank="1" showInputMessage="1" showErrorMessage="1" error="Un élément de la liste doit être sélectionné" prompt="Sélectionner un type de surface dans la liste" sqref="C25:C31">
      <formula1>ListeB</formula1>
    </dataValidation>
    <dataValidation type="list" allowBlank="1" showInputMessage="1" showErrorMessage="1" error="Un élément de la liste doit être sélectionné" prompt="Sélectionner un type de surface dans la liste" sqref="C35:C40">
      <formula1>ListeC</formula1>
    </dataValidation>
    <dataValidation type="list" allowBlank="1" showInputMessage="1" showErrorMessage="1" error="Un élément de la liste doit être sélectionné" prompt="Sélectionner un type de surface dans la liste" sqref="C44:C53">
      <formula1>ListeD</formula1>
    </dataValidation>
    <dataValidation type="whole" allowBlank="1" showInputMessage="1" showErrorMessage="1" errorTitle="Temps de retour" error="Le temps de retour doit être compris entre 2 et 30 ans." promptTitle="Temps de retour" prompt="Le temps de retour doit être compris entre 2 et 30 ans" sqref="D19">
      <formula1>2</formula1>
      <formula2>30</formula2>
    </dataValidation>
    <dataValidation type="decimal" operator="greaterThan" allowBlank="1" showInputMessage="1" showErrorMessage="1" errorTitle="Contrainte de rejet" error="La valeur doit être supérieure à 0" sqref="D18">
      <formula1>0</formula1>
    </dataValidation>
  </dataValidations>
  <hyperlinks>
    <hyperlink ref="D75" r:id="rId1"/>
  </hyperlinks>
  <pageMargins left="0.70866141732283472" right="0" top="0.39370078740157483" bottom="0" header="0" footer="0.19685039370078741"/>
  <pageSetup paperSize="9" scale="56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N59"/>
  <sheetViews>
    <sheetView showGridLines="0" topLeftCell="B1" workbookViewId="0">
      <selection activeCell="K25" sqref="K25"/>
    </sheetView>
  </sheetViews>
  <sheetFormatPr baseColWidth="10" defaultColWidth="11.42578125" defaultRowHeight="15.75" x14ac:dyDescent="0.25"/>
  <cols>
    <col min="1" max="1" width="7.5703125" style="33" customWidth="1"/>
    <col min="2" max="2" width="11.42578125" style="33"/>
    <col min="3" max="3" width="48.7109375" style="33" customWidth="1"/>
    <col min="4" max="4" width="6.85546875" style="33" customWidth="1"/>
    <col min="5" max="5" width="5.140625" style="33" customWidth="1"/>
    <col min="6" max="6" width="6.140625" style="33" customWidth="1"/>
    <col min="7" max="7" width="49.42578125" style="33" customWidth="1"/>
    <col min="8" max="8" width="11.42578125" style="33"/>
    <col min="9" max="9" width="5.7109375" style="33" customWidth="1"/>
    <col min="10" max="10" width="9.85546875" style="33" customWidth="1"/>
    <col min="11" max="11" width="35.28515625" style="33" customWidth="1"/>
    <col min="12" max="16384" width="11.42578125" style="33"/>
  </cols>
  <sheetData>
    <row r="1" spans="2:14" x14ac:dyDescent="0.25">
      <c r="J1" s="37"/>
      <c r="K1" s="37"/>
    </row>
    <row r="3" spans="2:14" ht="16.5" thickBot="1" x14ac:dyDescent="0.3">
      <c r="B3" s="31" t="s">
        <v>25</v>
      </c>
      <c r="C3" s="32"/>
      <c r="D3" s="32"/>
      <c r="F3" s="31" t="s">
        <v>26</v>
      </c>
      <c r="G3" s="32"/>
      <c r="H3" s="32"/>
      <c r="J3" s="31" t="s">
        <v>75</v>
      </c>
      <c r="K3" s="32"/>
      <c r="L3" s="32"/>
      <c r="M3" s="32"/>
      <c r="N3" s="57"/>
    </row>
    <row r="4" spans="2:14" ht="17.25" thickTop="1" thickBot="1" x14ac:dyDescent="0.3">
      <c r="B4" s="34"/>
      <c r="C4" s="32" t="s">
        <v>11</v>
      </c>
      <c r="D4" s="34" t="s">
        <v>7</v>
      </c>
      <c r="F4" s="34"/>
      <c r="G4" s="32" t="s">
        <v>17</v>
      </c>
      <c r="H4" s="34" t="s">
        <v>7</v>
      </c>
      <c r="J4" s="62" t="s">
        <v>54</v>
      </c>
      <c r="L4" s="63">
        <f>IF(AND(OR(ISBLANK(CalculRetention!$D$61),CalculRetention!$D$61=0,ISBLANK(CalculRetention!$F$57),CalculRetention!$F$57=0)),0,CalculRetention!$D$61/(CalculRetention!$F$57*0.0001))</f>
        <v>0</v>
      </c>
      <c r="M4" s="64" t="s">
        <v>58</v>
      </c>
      <c r="N4" s="57"/>
    </row>
    <row r="5" spans="2:14" ht="16.5" thickTop="1" x14ac:dyDescent="0.25">
      <c r="B5" s="35">
        <v>0</v>
      </c>
      <c r="C5" s="33" t="s">
        <v>31</v>
      </c>
      <c r="D5" s="35">
        <v>0</v>
      </c>
      <c r="F5" s="35">
        <v>0</v>
      </c>
      <c r="G5" s="33" t="s">
        <v>31</v>
      </c>
      <c r="H5" s="36">
        <v>0</v>
      </c>
      <c r="J5" s="62" t="s">
        <v>85</v>
      </c>
      <c r="L5" s="79">
        <f>IF(CalculRetention!$D$61=0,0,IF(AND(CalculRetention!$D$61&gt;0,CalculRetention!$D$61&lt;=10),0.85,0.67))</f>
        <v>0</v>
      </c>
      <c r="M5" s="33" t="s">
        <v>84</v>
      </c>
    </row>
    <row r="6" spans="2:14" x14ac:dyDescent="0.25">
      <c r="B6" s="35">
        <v>1</v>
      </c>
      <c r="C6" s="33" t="s">
        <v>15</v>
      </c>
      <c r="D6" s="35">
        <v>90</v>
      </c>
      <c r="F6" s="35">
        <v>1</v>
      </c>
      <c r="G6" s="33" t="s">
        <v>16</v>
      </c>
      <c r="H6" s="36">
        <v>95</v>
      </c>
      <c r="J6" s="62" t="s">
        <v>55</v>
      </c>
      <c r="L6" s="63">
        <f>IF(AND(OR(ISBLANK(CalculRetention!$D$61),CalculRetention!$D$61=0,ISBLANK($L$5),$L$5=0)),0,$L$5*CalculRetention!$D$61)</f>
        <v>0</v>
      </c>
      <c r="M6" s="64" t="s">
        <v>63</v>
      </c>
    </row>
    <row r="7" spans="2:14" ht="16.5" thickBot="1" x14ac:dyDescent="0.3">
      <c r="B7" s="35">
        <v>2</v>
      </c>
      <c r="C7" s="33" t="s">
        <v>1</v>
      </c>
      <c r="D7" s="35">
        <v>80</v>
      </c>
      <c r="F7" s="35">
        <v>2</v>
      </c>
      <c r="G7" s="33" t="s">
        <v>15</v>
      </c>
      <c r="H7" s="35">
        <v>90</v>
      </c>
      <c r="J7" s="65" t="s">
        <v>56</v>
      </c>
      <c r="K7" s="32"/>
      <c r="L7" s="66">
        <f>IF(AND(OR(ISBLANK($L$4),$L$4=0,ISBLANK($L$5),$L$5=0)),0,$L$5*$L$4)</f>
        <v>0</v>
      </c>
      <c r="M7" s="67" t="s">
        <v>58</v>
      </c>
    </row>
    <row r="8" spans="2:14" ht="16.5" thickTop="1" x14ac:dyDescent="0.25">
      <c r="B8" s="35">
        <v>3</v>
      </c>
      <c r="C8" s="33" t="s">
        <v>37</v>
      </c>
      <c r="D8" s="35">
        <v>80</v>
      </c>
      <c r="F8" s="35">
        <v>3</v>
      </c>
      <c r="G8" s="33" t="s">
        <v>1</v>
      </c>
      <c r="H8" s="35">
        <v>80</v>
      </c>
    </row>
    <row r="9" spans="2:14" x14ac:dyDescent="0.25">
      <c r="B9" s="35">
        <v>4</v>
      </c>
      <c r="C9" s="33" t="s">
        <v>12</v>
      </c>
      <c r="D9" s="35">
        <v>65</v>
      </c>
      <c r="F9" s="35">
        <v>4</v>
      </c>
      <c r="G9" s="33" t="s">
        <v>37</v>
      </c>
      <c r="H9" s="35">
        <v>80</v>
      </c>
    </row>
    <row r="10" spans="2:14" x14ac:dyDescent="0.25">
      <c r="B10" s="35">
        <v>5</v>
      </c>
      <c r="C10" s="33" t="s">
        <v>13</v>
      </c>
      <c r="D10" s="35">
        <v>40</v>
      </c>
      <c r="F10" s="35">
        <v>5</v>
      </c>
      <c r="G10" s="33" t="s">
        <v>12</v>
      </c>
      <c r="H10" s="35">
        <v>65</v>
      </c>
    </row>
    <row r="11" spans="2:14" ht="16.5" thickBot="1" x14ac:dyDescent="0.3">
      <c r="B11" s="34">
        <v>6</v>
      </c>
      <c r="C11" s="32" t="s">
        <v>14</v>
      </c>
      <c r="D11" s="34">
        <v>15</v>
      </c>
      <c r="F11" s="35">
        <v>6</v>
      </c>
      <c r="G11" s="33" t="s">
        <v>13</v>
      </c>
      <c r="H11" s="35">
        <v>40</v>
      </c>
      <c r="J11" s="64"/>
      <c r="K11" s="37"/>
    </row>
    <row r="12" spans="2:14" ht="17.25" thickTop="1" thickBot="1" x14ac:dyDescent="0.3">
      <c r="F12" s="34">
        <v>7</v>
      </c>
      <c r="G12" s="32" t="s">
        <v>14</v>
      </c>
      <c r="H12" s="34">
        <v>15</v>
      </c>
      <c r="K12" s="37"/>
    </row>
    <row r="13" spans="2:14" ht="16.5" thickTop="1" x14ac:dyDescent="0.25">
      <c r="J13" s="37"/>
      <c r="K13" s="37"/>
    </row>
    <row r="14" spans="2:14" ht="16.5" thickBot="1" x14ac:dyDescent="0.3">
      <c r="B14" s="31" t="s">
        <v>27</v>
      </c>
      <c r="C14" s="32"/>
      <c r="D14" s="34"/>
      <c r="F14" s="31" t="s">
        <v>28</v>
      </c>
      <c r="G14" s="32"/>
      <c r="H14" s="34"/>
      <c r="J14" s="31" t="s">
        <v>74</v>
      </c>
      <c r="K14" s="32"/>
    </row>
    <row r="15" spans="2:14" ht="17.25" thickTop="1" thickBot="1" x14ac:dyDescent="0.3">
      <c r="B15" s="34"/>
      <c r="C15" s="32" t="s">
        <v>8</v>
      </c>
      <c r="D15" s="34" t="s">
        <v>7</v>
      </c>
      <c r="F15" s="34"/>
      <c r="G15" s="38" t="s">
        <v>4</v>
      </c>
      <c r="H15" s="34" t="s">
        <v>7</v>
      </c>
      <c r="J15" s="68" t="s">
        <v>65</v>
      </c>
      <c r="K15" s="34" t="s">
        <v>66</v>
      </c>
    </row>
    <row r="16" spans="2:14" ht="16.5" thickTop="1" x14ac:dyDescent="0.25">
      <c r="B16" s="35">
        <v>0</v>
      </c>
      <c r="C16" s="33" t="s">
        <v>31</v>
      </c>
      <c r="D16" s="35">
        <v>0</v>
      </c>
      <c r="F16" s="35">
        <v>0</v>
      </c>
      <c r="G16" s="33" t="s">
        <v>31</v>
      </c>
      <c r="H16" s="35">
        <v>0</v>
      </c>
      <c r="J16" s="69">
        <v>2</v>
      </c>
      <c r="K16" s="70">
        <f>IF($L$7=0,0,684*($L$7^(-0.4975)))</f>
        <v>0</v>
      </c>
    </row>
    <row r="17" spans="1:11" x14ac:dyDescent="0.25">
      <c r="B17" s="35">
        <v>1</v>
      </c>
      <c r="C17" s="33" t="s">
        <v>19</v>
      </c>
      <c r="D17" s="35">
        <v>90</v>
      </c>
      <c r="F17" s="35">
        <v>1</v>
      </c>
      <c r="G17" s="33" t="s">
        <v>24</v>
      </c>
      <c r="H17" s="35">
        <v>15</v>
      </c>
      <c r="J17" s="69">
        <v>5</v>
      </c>
      <c r="K17" s="70">
        <f>IF($L$7=0,0,940*($L$7^(-0.4845)))</f>
        <v>0</v>
      </c>
    </row>
    <row r="18" spans="1:11" x14ac:dyDescent="0.25">
      <c r="B18" s="35">
        <v>2</v>
      </c>
      <c r="C18" s="33" t="s">
        <v>3</v>
      </c>
      <c r="D18" s="35">
        <v>80</v>
      </c>
      <c r="F18" s="35">
        <v>2</v>
      </c>
      <c r="G18" s="33" t="s">
        <v>20</v>
      </c>
      <c r="H18" s="35">
        <v>75</v>
      </c>
      <c r="J18" s="69">
        <v>10</v>
      </c>
      <c r="K18" s="70">
        <f>IF($L$7=0,0,1090*($L$7^(-0.4753)))</f>
        <v>0</v>
      </c>
    </row>
    <row r="19" spans="1:11" x14ac:dyDescent="0.25">
      <c r="B19" s="35">
        <v>3</v>
      </c>
      <c r="C19" s="33" t="s">
        <v>2</v>
      </c>
      <c r="D19" s="35">
        <v>65</v>
      </c>
      <c r="F19" s="35">
        <v>3</v>
      </c>
      <c r="G19" s="33" t="s">
        <v>23</v>
      </c>
      <c r="H19" s="35">
        <v>65</v>
      </c>
      <c r="J19" s="69">
        <v>20</v>
      </c>
      <c r="K19" s="70">
        <f>IF($L$7=0,0,1263*($L$7^(-0.4744)))</f>
        <v>0</v>
      </c>
    </row>
    <row r="20" spans="1:11" ht="16.5" thickBot="1" x14ac:dyDescent="0.3">
      <c r="B20" s="35">
        <v>4</v>
      </c>
      <c r="C20" s="33" t="s">
        <v>18</v>
      </c>
      <c r="D20" s="35">
        <v>60</v>
      </c>
      <c r="F20" s="35">
        <v>4</v>
      </c>
      <c r="G20" s="33" t="s">
        <v>22</v>
      </c>
      <c r="H20" s="35">
        <v>40</v>
      </c>
      <c r="J20" s="71">
        <v>30</v>
      </c>
      <c r="K20" s="72">
        <f>IF($L$7=0,0,1302*($L$7^(-0.4738)))</f>
        <v>0</v>
      </c>
    </row>
    <row r="21" spans="1:11" ht="17.25" thickTop="1" thickBot="1" x14ac:dyDescent="0.3">
      <c r="B21" s="34">
        <v>5</v>
      </c>
      <c r="C21" s="32" t="s">
        <v>9</v>
      </c>
      <c r="D21" s="34">
        <v>40</v>
      </c>
      <c r="F21" s="35">
        <v>5</v>
      </c>
      <c r="G21" s="33" t="s">
        <v>21</v>
      </c>
      <c r="H21" s="35">
        <v>15</v>
      </c>
    </row>
    <row r="22" spans="1:11" ht="16.5" thickTop="1" x14ac:dyDescent="0.25">
      <c r="F22" s="35">
        <v>6</v>
      </c>
      <c r="G22" s="33" t="s">
        <v>10</v>
      </c>
      <c r="H22" s="35">
        <v>60</v>
      </c>
    </row>
    <row r="23" spans="1:11" x14ac:dyDescent="0.25">
      <c r="F23" s="35">
        <v>7</v>
      </c>
      <c r="G23" s="33" t="s">
        <v>0</v>
      </c>
      <c r="H23" s="35">
        <v>80</v>
      </c>
    </row>
    <row r="24" spans="1:11" x14ac:dyDescent="0.25">
      <c r="F24" s="39">
        <v>8</v>
      </c>
      <c r="G24" s="37" t="s">
        <v>5</v>
      </c>
      <c r="H24" s="39">
        <v>90</v>
      </c>
    </row>
    <row r="25" spans="1:11" x14ac:dyDescent="0.25">
      <c r="F25" s="39">
        <v>9</v>
      </c>
      <c r="G25" s="37" t="s">
        <v>6</v>
      </c>
      <c r="H25" s="39">
        <v>65</v>
      </c>
    </row>
    <row r="26" spans="1:11" ht="16.5" thickBot="1" x14ac:dyDescent="0.3">
      <c r="F26" s="34">
        <v>10</v>
      </c>
      <c r="G26" s="32" t="s">
        <v>48</v>
      </c>
      <c r="H26" s="34">
        <v>90</v>
      </c>
    </row>
    <row r="27" spans="1:11" ht="16.5" thickTop="1" x14ac:dyDescent="0.25">
      <c r="F27" s="35"/>
      <c r="H27" s="35"/>
    </row>
    <row r="29" spans="1:11" x14ac:dyDescent="0.25">
      <c r="A29" s="37"/>
      <c r="B29" s="55"/>
      <c r="C29" s="37"/>
      <c r="D29" s="39"/>
      <c r="E29" s="37"/>
      <c r="F29" s="55"/>
      <c r="G29" s="37"/>
      <c r="H29" s="39"/>
      <c r="I29" s="37"/>
    </row>
    <row r="30" spans="1:11" x14ac:dyDescent="0.25">
      <c r="A30" s="37"/>
      <c r="B30" s="39"/>
      <c r="C30" s="56"/>
      <c r="D30" s="39"/>
      <c r="E30" s="37"/>
      <c r="F30" s="39"/>
      <c r="G30" s="56"/>
      <c r="H30" s="39"/>
      <c r="I30" s="37"/>
    </row>
    <row r="31" spans="1:11" x14ac:dyDescent="0.25">
      <c r="A31" s="37"/>
      <c r="B31" s="39"/>
      <c r="C31" s="37"/>
      <c r="D31" s="39"/>
      <c r="E31" s="37"/>
      <c r="F31" s="39"/>
      <c r="G31" s="37"/>
      <c r="H31" s="39"/>
      <c r="I31" s="37"/>
    </row>
    <row r="32" spans="1:11" x14ac:dyDescent="0.25">
      <c r="A32" s="37"/>
      <c r="B32" s="39"/>
      <c r="C32" s="37"/>
      <c r="D32" s="39"/>
      <c r="E32" s="37"/>
      <c r="F32" s="39"/>
      <c r="G32" s="37"/>
      <c r="H32" s="39"/>
      <c r="I32" s="37"/>
    </row>
    <row r="33" spans="1:9" x14ac:dyDescent="0.25">
      <c r="A33" s="37"/>
      <c r="B33" s="39"/>
      <c r="C33" s="37"/>
      <c r="D33" s="39"/>
      <c r="E33" s="37"/>
      <c r="F33" s="39"/>
      <c r="G33" s="37"/>
      <c r="H33" s="39"/>
      <c r="I33" s="37"/>
    </row>
    <row r="34" spans="1:9" x14ac:dyDescent="0.25">
      <c r="A34" s="37"/>
      <c r="B34" s="39"/>
      <c r="C34" s="37"/>
      <c r="D34" s="39"/>
      <c r="E34" s="37"/>
      <c r="F34" s="39"/>
      <c r="G34" s="37"/>
      <c r="H34" s="39"/>
      <c r="I34" s="37"/>
    </row>
    <row r="35" spans="1:9" x14ac:dyDescent="0.25">
      <c r="A35" s="37"/>
      <c r="B35" s="39"/>
      <c r="C35" s="37"/>
      <c r="D35" s="39"/>
      <c r="E35" s="37"/>
      <c r="F35" s="39"/>
      <c r="G35" s="37"/>
      <c r="H35" s="39"/>
      <c r="I35" s="37"/>
    </row>
    <row r="36" spans="1:9" x14ac:dyDescent="0.25">
      <c r="A36" s="37"/>
      <c r="B36" s="39"/>
      <c r="C36" s="37"/>
      <c r="D36" s="39"/>
      <c r="E36" s="37"/>
      <c r="F36" s="39"/>
      <c r="G36" s="37"/>
      <c r="H36" s="39"/>
      <c r="I36" s="37"/>
    </row>
    <row r="37" spans="1:9" x14ac:dyDescent="0.25">
      <c r="A37" s="37"/>
      <c r="B37" s="39"/>
      <c r="C37" s="37"/>
      <c r="D37" s="39"/>
      <c r="E37" s="37"/>
      <c r="F37" s="39"/>
      <c r="G37" s="37"/>
      <c r="H37" s="39"/>
      <c r="I37" s="37"/>
    </row>
    <row r="38" spans="1:9" x14ac:dyDescent="0.25">
      <c r="A38" s="37"/>
      <c r="B38" s="39"/>
      <c r="C38" s="37"/>
      <c r="D38" s="39"/>
      <c r="E38" s="37"/>
      <c r="F38" s="39"/>
      <c r="G38" s="37"/>
      <c r="H38" s="39"/>
      <c r="I38" s="37"/>
    </row>
    <row r="39" spans="1:9" x14ac:dyDescent="0.25">
      <c r="A39" s="37"/>
      <c r="B39" s="39"/>
      <c r="C39" s="37"/>
      <c r="D39" s="39"/>
      <c r="E39" s="37"/>
      <c r="F39" s="39"/>
      <c r="G39" s="37"/>
      <c r="H39" s="39"/>
      <c r="I39" s="37"/>
    </row>
    <row r="40" spans="1:9" x14ac:dyDescent="0.25">
      <c r="A40" s="37"/>
      <c r="B40" s="39"/>
      <c r="C40" s="37"/>
      <c r="D40" s="39"/>
      <c r="E40" s="37"/>
      <c r="F40" s="39"/>
      <c r="G40" s="37"/>
      <c r="H40" s="39"/>
      <c r="I40" s="37"/>
    </row>
    <row r="41" spans="1:9" x14ac:dyDescent="0.25">
      <c r="A41" s="37"/>
      <c r="B41" s="39"/>
      <c r="C41" s="37"/>
      <c r="D41" s="39"/>
      <c r="E41" s="37"/>
      <c r="F41" s="39"/>
      <c r="G41" s="37"/>
      <c r="H41" s="39"/>
      <c r="I41" s="37"/>
    </row>
    <row r="42" spans="1:9" x14ac:dyDescent="0.25">
      <c r="A42" s="37"/>
      <c r="B42" s="39"/>
      <c r="C42" s="37"/>
      <c r="D42" s="39"/>
      <c r="E42" s="37"/>
      <c r="F42" s="39"/>
      <c r="G42" s="37"/>
      <c r="H42" s="39"/>
      <c r="I42" s="37"/>
    </row>
    <row r="43" spans="1:9" x14ac:dyDescent="0.25">
      <c r="A43" s="37"/>
      <c r="B43" s="39"/>
      <c r="C43" s="37"/>
      <c r="D43" s="39"/>
      <c r="E43" s="37"/>
      <c r="F43" s="39"/>
      <c r="G43" s="37"/>
      <c r="H43" s="39"/>
      <c r="I43" s="37"/>
    </row>
    <row r="44" spans="1:9" x14ac:dyDescent="0.25">
      <c r="A44" s="37"/>
      <c r="B44" s="39"/>
      <c r="C44" s="37"/>
      <c r="D44" s="39"/>
      <c r="E44" s="37"/>
      <c r="F44" s="39"/>
      <c r="G44" s="37"/>
      <c r="H44" s="39"/>
      <c r="I44" s="37"/>
    </row>
    <row r="45" spans="1:9" x14ac:dyDescent="0.25">
      <c r="A45" s="37"/>
      <c r="B45" s="39"/>
      <c r="C45" s="37"/>
      <c r="D45" s="39"/>
      <c r="E45" s="37"/>
      <c r="F45" s="39"/>
      <c r="G45" s="37"/>
      <c r="H45" s="39"/>
      <c r="I45" s="37"/>
    </row>
    <row r="46" spans="1:9" x14ac:dyDescent="0.25">
      <c r="A46" s="37"/>
      <c r="B46" s="39"/>
      <c r="C46" s="37"/>
      <c r="D46" s="39"/>
      <c r="E46" s="37"/>
      <c r="F46" s="39"/>
      <c r="G46" s="37"/>
      <c r="H46" s="39"/>
      <c r="I46" s="37"/>
    </row>
    <row r="47" spans="1:9" x14ac:dyDescent="0.25">
      <c r="A47" s="37"/>
      <c r="B47" s="39"/>
      <c r="C47" s="37"/>
      <c r="D47" s="39"/>
      <c r="E47" s="37"/>
      <c r="F47" s="39"/>
      <c r="G47" s="37"/>
      <c r="H47" s="39"/>
      <c r="I47" s="37"/>
    </row>
    <row r="48" spans="1:9" x14ac:dyDescent="0.25">
      <c r="A48" s="37"/>
      <c r="B48" s="39"/>
      <c r="C48" s="37"/>
      <c r="D48" s="39"/>
      <c r="E48" s="37"/>
      <c r="F48" s="39"/>
      <c r="G48" s="37"/>
      <c r="H48" s="39"/>
      <c r="I48" s="37"/>
    </row>
    <row r="49" spans="1:9" x14ac:dyDescent="0.25">
      <c r="A49" s="37"/>
      <c r="B49" s="39"/>
      <c r="C49" s="37"/>
      <c r="D49" s="39"/>
      <c r="E49" s="37"/>
      <c r="F49" s="39"/>
      <c r="G49" s="37"/>
      <c r="H49" s="39"/>
      <c r="I49" s="37"/>
    </row>
    <row r="50" spans="1:9" x14ac:dyDescent="0.25">
      <c r="A50" s="37"/>
      <c r="B50" s="39"/>
      <c r="C50" s="37"/>
      <c r="D50" s="39"/>
      <c r="E50" s="37"/>
      <c r="F50" s="39"/>
      <c r="G50" s="37"/>
      <c r="H50" s="39"/>
      <c r="I50" s="37"/>
    </row>
    <row r="51" spans="1:9" x14ac:dyDescent="0.25">
      <c r="A51" s="37"/>
      <c r="B51" s="39"/>
      <c r="C51" s="37"/>
      <c r="D51" s="39"/>
      <c r="E51" s="37"/>
      <c r="F51" s="39"/>
      <c r="G51" s="37"/>
      <c r="H51" s="39"/>
      <c r="I51" s="37"/>
    </row>
    <row r="52" spans="1:9" x14ac:dyDescent="0.25">
      <c r="A52" s="37"/>
      <c r="B52" s="39"/>
      <c r="C52" s="37"/>
      <c r="D52" s="39"/>
      <c r="E52" s="37"/>
      <c r="F52" s="39"/>
      <c r="G52" s="37"/>
      <c r="H52" s="39"/>
      <c r="I52" s="37"/>
    </row>
    <row r="53" spans="1:9" x14ac:dyDescent="0.25">
      <c r="A53" s="37"/>
      <c r="B53" s="39"/>
      <c r="C53" s="37"/>
      <c r="D53" s="39"/>
      <c r="E53" s="37"/>
      <c r="F53" s="39"/>
      <c r="G53" s="37"/>
      <c r="H53" s="39"/>
      <c r="I53" s="37"/>
    </row>
    <row r="54" spans="1:9" x14ac:dyDescent="0.25">
      <c r="A54" s="37"/>
      <c r="B54" s="39"/>
      <c r="C54" s="37"/>
      <c r="D54" s="39"/>
      <c r="E54" s="37"/>
      <c r="F54" s="39"/>
      <c r="G54" s="37"/>
      <c r="H54" s="39"/>
      <c r="I54" s="37"/>
    </row>
    <row r="55" spans="1:9" x14ac:dyDescent="0.25">
      <c r="A55" s="37"/>
      <c r="B55" s="39"/>
      <c r="C55" s="37"/>
      <c r="D55" s="39"/>
      <c r="E55" s="37"/>
      <c r="F55" s="39"/>
      <c r="G55" s="37"/>
      <c r="H55" s="39"/>
      <c r="I55" s="37"/>
    </row>
    <row r="56" spans="1:9" x14ac:dyDescent="0.25">
      <c r="A56" s="37"/>
      <c r="B56" s="39"/>
      <c r="C56" s="37"/>
      <c r="D56" s="39"/>
      <c r="E56" s="37"/>
      <c r="F56" s="39"/>
      <c r="G56" s="37"/>
      <c r="H56" s="39"/>
      <c r="I56" s="37"/>
    </row>
    <row r="57" spans="1:9" x14ac:dyDescent="0.25">
      <c r="A57" s="37"/>
      <c r="B57" s="39"/>
      <c r="C57" s="37"/>
      <c r="D57" s="39"/>
      <c r="E57" s="37"/>
      <c r="F57" s="39"/>
      <c r="G57" s="37"/>
      <c r="H57" s="39"/>
      <c r="I57" s="37"/>
    </row>
    <row r="58" spans="1:9" x14ac:dyDescent="0.25">
      <c r="A58" s="37"/>
      <c r="B58" s="39"/>
      <c r="C58" s="37"/>
      <c r="D58" s="39"/>
      <c r="E58" s="37"/>
      <c r="F58" s="39"/>
      <c r="G58" s="37"/>
      <c r="H58" s="39"/>
      <c r="I58" s="37"/>
    </row>
    <row r="59" spans="1:9" x14ac:dyDescent="0.25">
      <c r="A59" s="37"/>
      <c r="B59" s="37"/>
      <c r="C59" s="37"/>
      <c r="D59" s="37"/>
      <c r="E59" s="37"/>
      <c r="F59" s="37"/>
      <c r="G59" s="37"/>
      <c r="H59" s="37"/>
      <c r="I59" s="37"/>
    </row>
  </sheetData>
  <sheetProtection password="E05F" sheet="1" objects="1" scenarios="1" selectLockedCells="1" selectUnlockedCells="1"/>
  <pageMargins left="0.7" right="0.7" top="0.75" bottom="0.75" header="0.3" footer="0.3"/>
  <pageSetup paperSize="8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9</vt:i4>
      </vt:variant>
    </vt:vector>
  </HeadingPairs>
  <TitlesOfParts>
    <vt:vector size="11" baseType="lpstr">
      <vt:lpstr>CalculRetention</vt:lpstr>
      <vt:lpstr>Feuil1</vt:lpstr>
      <vt:lpstr>CalculRetention!Impression_des_titres</vt:lpstr>
      <vt:lpstr>ListeA</vt:lpstr>
      <vt:lpstr>ListeB</vt:lpstr>
      <vt:lpstr>ListeC</vt:lpstr>
      <vt:lpstr>ListeD</vt:lpstr>
      <vt:lpstr>ListeF</vt:lpstr>
      <vt:lpstr>TypeProjet</vt:lpstr>
      <vt:lpstr>CalculRetention!Zone_d_impression</vt:lpstr>
      <vt:lpstr>Feuil1!Zone_d_impression</vt:lpstr>
    </vt:vector>
  </TitlesOfParts>
  <Company>Etat de Genève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Martignago Yvan (DIM)</dc:creator>
  <cp:lastModifiedBy>Clavien Georges (DIM)</cp:lastModifiedBy>
  <cp:lastPrinted>2016-10-03T11:59:23Z</cp:lastPrinted>
  <dcterms:created xsi:type="dcterms:W3CDTF">2014-09-22T09:41:24Z</dcterms:created>
  <dcterms:modified xsi:type="dcterms:W3CDTF">2016-10-05T09:31:18Z</dcterms:modified>
</cp:coreProperties>
</file>