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120" yWindow="132" windowWidth="28512" windowHeight="12588"/>
  </bookViews>
  <sheets>
    <sheet name="2024" sheetId="13" r:id="rId1"/>
    <sheet name="2023" sheetId="12" r:id="rId2"/>
    <sheet name="2022" sheetId="11" r:id="rId3"/>
    <sheet name="2021" sheetId="10" r:id="rId4"/>
    <sheet name="2020" sheetId="8" r:id="rId5"/>
    <sheet name="2019" sheetId="7" r:id="rId6"/>
    <sheet name="2018" sheetId="6" r:id="rId7"/>
    <sheet name="2017" sheetId="4" r:id="rId8"/>
    <sheet name="2016" sheetId="3" r:id="rId9"/>
    <sheet name="2015" sheetId="2" r:id="rId10"/>
    <sheet name="2014" sheetId="1" r:id="rId11"/>
    <sheet name="Définitions" sheetId="9" r:id="rId12"/>
  </sheets>
  <definedNames>
    <definedName name="_xlnm.Print_Area" localSheetId="10">'2014'!$A$1:$G$24</definedName>
    <definedName name="_xlnm.Print_Area" localSheetId="9">'2015'!$A$1:$G$24</definedName>
    <definedName name="_xlnm.Print_Area" localSheetId="8">'2016'!$A$1:$G$24</definedName>
    <definedName name="_xlnm.Print_Area" localSheetId="7">'2017'!$A$1:$G$24</definedName>
    <definedName name="_xlnm.Print_Area" localSheetId="6">'2018'!$A$1:$G$24</definedName>
    <definedName name="_xlnm.Print_Area" localSheetId="5">'2019'!$A$1:$G$24</definedName>
    <definedName name="_xlnm.Print_Area" localSheetId="4">'2020'!$A$1:$G$24</definedName>
    <definedName name="_xlnm.Print_Area" localSheetId="3">'2021'!$A$1:$G$24</definedName>
    <definedName name="_xlnm.Print_Area" localSheetId="2">'2022'!$A$1:$G$24</definedName>
    <definedName name="_xlnm.Print_Area" localSheetId="1">'2023'!$A$1:$G$24</definedName>
    <definedName name="_xlnm.Print_Area" localSheetId="0">'2024'!$A$1:$G$24</definedName>
  </definedNames>
  <calcPr calcId="162913"/>
</workbook>
</file>

<file path=xl/calcChain.xml><?xml version="1.0" encoding="utf-8"?>
<calcChain xmlns="http://schemas.openxmlformats.org/spreadsheetml/2006/main">
  <c r="F15" i="13" l="1"/>
  <c r="F14" i="13"/>
  <c r="F12" i="13"/>
  <c r="F11" i="13"/>
  <c r="F10" i="13"/>
  <c r="C15" i="13"/>
  <c r="C14" i="13"/>
  <c r="C13" i="13"/>
  <c r="C12" i="13"/>
  <c r="C11" i="13"/>
  <c r="C10" i="13"/>
  <c r="E15" i="13" l="1"/>
  <c r="F15" i="12" l="1"/>
  <c r="F14" i="12"/>
  <c r="F12" i="12"/>
  <c r="F11" i="12"/>
  <c r="F10" i="12"/>
  <c r="C15" i="12"/>
  <c r="C14" i="12"/>
  <c r="C13" i="12"/>
  <c r="C12" i="12"/>
  <c r="C11" i="12"/>
  <c r="C10" i="12"/>
  <c r="E15" i="12" l="1"/>
  <c r="B15" i="12"/>
  <c r="F15" i="11" l="1"/>
  <c r="F14" i="11"/>
  <c r="F12" i="11"/>
  <c r="F11" i="11"/>
  <c r="F10" i="11"/>
  <c r="C15" i="11"/>
  <c r="C14" i="11"/>
  <c r="C13" i="11"/>
  <c r="C12" i="11"/>
  <c r="C11" i="11"/>
  <c r="C10" i="11"/>
  <c r="E15" i="11" l="1"/>
  <c r="B15" i="11"/>
  <c r="F15" i="10" l="1"/>
  <c r="F14" i="10"/>
  <c r="F12" i="10"/>
  <c r="F11" i="10"/>
  <c r="F10" i="10"/>
  <c r="B15" i="10"/>
  <c r="C15" i="10" s="1"/>
  <c r="C14" i="10"/>
  <c r="C13" i="10"/>
  <c r="C12" i="10"/>
  <c r="C11" i="10"/>
  <c r="C10" i="10"/>
  <c r="E15" i="10"/>
  <c r="E14" i="8"/>
  <c r="E10" i="8"/>
  <c r="E14" i="7"/>
  <c r="E10" i="7"/>
  <c r="E14" i="6"/>
  <c r="E10" i="6"/>
  <c r="E14" i="4"/>
  <c r="E10" i="4"/>
  <c r="F14" i="8"/>
  <c r="F12" i="8"/>
  <c r="F11" i="8"/>
  <c r="F10" i="8"/>
  <c r="C15" i="8"/>
  <c r="C14" i="8"/>
  <c r="C13" i="8"/>
  <c r="C12" i="8"/>
  <c r="C11" i="8"/>
  <c r="C10" i="8"/>
  <c r="E15" i="8"/>
  <c r="F15" i="8"/>
  <c r="B15" i="8"/>
  <c r="F14" i="7"/>
  <c r="F12" i="7"/>
  <c r="F11" i="7"/>
  <c r="F10" i="7"/>
  <c r="C15" i="7"/>
  <c r="C14" i="7"/>
  <c r="C13" i="7"/>
  <c r="C12" i="7"/>
  <c r="C11" i="7"/>
  <c r="C10" i="7"/>
  <c r="F15" i="2"/>
  <c r="F11" i="2"/>
  <c r="F12" i="2"/>
  <c r="F14" i="2"/>
  <c r="F10" i="2"/>
  <c r="C15" i="2"/>
  <c r="C11" i="2"/>
  <c r="C12" i="2"/>
  <c r="C13" i="2"/>
  <c r="C14" i="2"/>
  <c r="C10" i="2"/>
  <c r="F12" i="1"/>
  <c r="C12" i="1"/>
  <c r="E15" i="2"/>
  <c r="B15" i="2"/>
  <c r="F12" i="3"/>
  <c r="C12" i="3"/>
  <c r="F12" i="4"/>
  <c r="C12" i="4"/>
  <c r="F12" i="6"/>
  <c r="C12" i="6"/>
  <c r="E15" i="7"/>
  <c r="F15" i="7"/>
  <c r="B15" i="7"/>
  <c r="F14" i="6"/>
  <c r="F11" i="6"/>
  <c r="F10" i="6"/>
  <c r="C14" i="6"/>
  <c r="C13" i="6"/>
  <c r="C11" i="6"/>
  <c r="C10" i="6"/>
  <c r="E15" i="6"/>
  <c r="F15" i="6"/>
  <c r="B15" i="6"/>
  <c r="C15" i="6"/>
  <c r="F14" i="4"/>
  <c r="F11" i="4"/>
  <c r="F10" i="4"/>
  <c r="C14" i="4"/>
  <c r="C13" i="4"/>
  <c r="C11" i="4"/>
  <c r="C10" i="4"/>
  <c r="E15" i="4"/>
  <c r="F15" i="4"/>
  <c r="B15" i="4"/>
  <c r="C15" i="4"/>
  <c r="B15" i="3"/>
  <c r="F15" i="3"/>
  <c r="F14" i="3"/>
  <c r="F11" i="3"/>
  <c r="F10" i="3"/>
  <c r="C15" i="3"/>
  <c r="C11" i="3"/>
  <c r="C13" i="3"/>
  <c r="C14" i="3"/>
  <c r="C10" i="3"/>
  <c r="F11" i="1"/>
  <c r="F13" i="1"/>
  <c r="F14" i="1"/>
  <c r="F10" i="1"/>
  <c r="E15" i="1"/>
  <c r="F15" i="1"/>
  <c r="B15" i="1"/>
  <c r="C14" i="1"/>
  <c r="C13" i="1"/>
  <c r="C11" i="1"/>
  <c r="C10" i="1"/>
  <c r="C15" i="1"/>
</calcChain>
</file>

<file path=xl/sharedStrings.xml><?xml version="1.0" encoding="utf-8"?>
<sst xmlns="http://schemas.openxmlformats.org/spreadsheetml/2006/main" count="270" uniqueCount="46">
  <si>
    <t>Communes</t>
  </si>
  <si>
    <t>Aucune subvention</t>
  </si>
  <si>
    <t>Total</t>
  </si>
  <si>
    <t>Observatoire cantonal de la petite enfance / SRED</t>
  </si>
  <si>
    <t>Entreprises</t>
  </si>
  <si>
    <t>Taux d'offre</t>
  </si>
  <si>
    <t>Accueil collectif préscolaire</t>
  </si>
  <si>
    <t>Source : OCPE/SRED - Relevé statistique auprès des structures d'accueil de la petite enfance (décembre 2015); Office cantonal de la population et des migrations</t>
  </si>
  <si>
    <t>Source : OCPE/SRED - Relevé statistique auprès des structures d'accueil de la petite enfance (octobre 2014); Office cantonal de la population et des migrations</t>
  </si>
  <si>
    <t>Source : OCPE/SRED - Relevé statistique auprès des structures d'accueil de la petite enfance (décembre 2016); Office cantonal de la statistique</t>
  </si>
  <si>
    <t>Source : OCPE/SRED - Relevé statistique auprès des structures d'accueil de la petite enfance (décembre 2017); Office cantonal de la statistique</t>
  </si>
  <si>
    <t>Observatoire cantonal de la petite enfance - OCPE</t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</si>
  <si>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Pour les prestations élargies, le nombre de places est exprimé en equivalent temps plein.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</si>
  <si>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Etablissements de droit public (loi 10679) et sociétés anonymes de droit public.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</si>
  <si>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2017</t>
    </r>
  </si>
  <si>
    <t>Prestations élargies 
(PE)</t>
  </si>
  <si>
    <t>Prestations restreintes
(PR)</t>
  </si>
  <si>
    <r>
      <t xml:space="preserve">N places </t>
    </r>
    <r>
      <rPr>
        <b/>
        <vertAlign val="superscript"/>
        <sz val="9"/>
        <rFont val="Arial Narrow"/>
        <family val="2"/>
      </rPr>
      <t>(2)</t>
    </r>
  </si>
  <si>
    <r>
      <t xml:space="preserve">Institutions de droit public </t>
    </r>
    <r>
      <rPr>
        <vertAlign val="superscript"/>
        <sz val="9"/>
        <rFont val="Arial Narrow"/>
        <family val="2"/>
      </rPr>
      <t>(3)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</si>
  <si>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2016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</si>
  <si>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2015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</si>
  <si>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2014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</si>
  <si>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2018</t>
    </r>
  </si>
  <si>
    <t>Source : OCPE/SRED - Relevé statistique auprès des structures d'accueil de la petite enfance (décembre 2018); Office cantonal de la statistique</t>
  </si>
  <si>
    <t xml:space="preserve"> Pour les prestations restreintes, le nombre de places correspond au nombre de places maximum sur une demi-journée.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</si>
  <si>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Le taux d'offre est calculé en rapportant le nombre de places au nombre d'enfants résidents d'âge préscolaire</t>
    </r>
  </si>
  <si>
    <t>(enfants âgés de moins de 4 ans révolus au 31 juillet, sans les enfants âgés de 0 à 4 mois [congé maternité]).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</si>
  <si>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2019</t>
    </r>
  </si>
  <si>
    <t>Source : OCPE/SRED - Relevé statistique auprès des structures d'accueil de la petite enfance (novembre 2019); Office cantonal de la statistique</t>
  </si>
  <si>
    <t>Organisations internationales</t>
  </si>
  <si>
    <t>-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</si>
  <si>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2020</t>
    </r>
  </si>
  <si>
    <t>Source : OCPE/SRED - Relevé statistique auprès des structures d'accueil de la petite enfance (novembre 2020); Office cantonal de la statistique</t>
  </si>
  <si>
    <t>Date de mise à jour: mars 2022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</si>
  <si>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2021</t>
    </r>
  </si>
  <si>
    <t>Source : OCPE/SRED - Relevé statistique auprès des structures d'accueil de la petite enfance (novembre 2021); Office cantonal de la statistique</t>
  </si>
  <si>
    <t>Date de mise à jour : août 2022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</si>
  <si>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2022</t>
    </r>
  </si>
  <si>
    <t>Source : OCPE/SRED - Relevé statistique auprès des structures d'accueil de la petite enfance (novembre 2022); Office cantonal de la statistique</t>
  </si>
  <si>
    <t>Source : OCPE/SRED - Relevé statistique auprès des structures d'accueil de la petite enfance (novembre 2023);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</si>
  <si>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2023</t>
    </r>
  </si>
  <si>
    <t>T15.01.1.02</t>
  </si>
  <si>
    <t>Source : OCPE/SRED - Relevé statistique auprès des structures d'accueil de la petite enfance (novembre 2024);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</si>
  <si>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2024</t>
    </r>
  </si>
  <si>
    <t>Données publiées le 01/04/2025</t>
  </si>
  <si>
    <t>Entreprises et 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</si>
</sst>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0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b/>
      <sz val="9"/>
      <color rgb="FFFF0000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11"/>
      <color theme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0" fontId="2" fillId="0" borderId="0" xfId="0" applyFont="1" applyFill="1" applyAlignment="1"/>
    <xf numFmtId="0" fontId="4" fillId="0" borderId="0" xfId="0" applyFont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/>
    <xf numFmtId="0" fontId="9" fillId="0" borderId="0" xfId="0" applyFont="1" applyBorder="1" applyAlignment="1">
      <alignment horizontal="lef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3" fontId="5" fillId="4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9" fontId="5" fillId="0" borderId="0" xfId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0" xfId="2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Fill="1"/>
    <xf numFmtId="0" fontId="14" fillId="0" borderId="0" xfId="0" applyFont="1"/>
    <xf numFmtId="0" fontId="16" fillId="0" borderId="0" xfId="0" applyFont="1" applyFill="1"/>
    <xf numFmtId="0" fontId="17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5" fillId="3" borderId="0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 wrapText="1"/>
    </xf>
    <xf numFmtId="9" fontId="9" fillId="0" borderId="0" xfId="3" applyFont="1" applyFill="1" applyBorder="1" applyAlignment="1">
      <alignment horizontal="right" vertical="center" wrapText="1"/>
    </xf>
    <xf numFmtId="165" fontId="9" fillId="0" borderId="0" xfId="3" applyNumberFormat="1" applyFont="1" applyFill="1" applyBorder="1" applyAlignment="1">
      <alignment horizontal="right" vertical="center" wrapText="1"/>
    </xf>
    <xf numFmtId="0" fontId="11" fillId="0" borderId="0" xfId="2" quotePrefix="1" applyFont="1" applyAlignment="1">
      <alignment vertical="center"/>
    </xf>
    <xf numFmtId="0" fontId="11" fillId="0" borderId="0" xfId="2" applyFont="1" applyAlignment="1">
      <alignment vertical="center"/>
    </xf>
    <xf numFmtId="0" fontId="2" fillId="0" borderId="0" xfId="2" applyFont="1" applyAlignment="1"/>
    <xf numFmtId="0" fontId="19" fillId="0" borderId="0" xfId="0" applyFont="1"/>
    <xf numFmtId="0" fontId="18" fillId="0" borderId="1" xfId="0" applyFont="1" applyFill="1" applyBorder="1"/>
    <xf numFmtId="0" fontId="17" fillId="0" borderId="1" xfId="0" applyFont="1" applyFill="1" applyBorder="1"/>
    <xf numFmtId="0" fontId="18" fillId="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9" fillId="0" borderId="1" xfId="0" applyFont="1" applyBorder="1"/>
    <xf numFmtId="0" fontId="11" fillId="0" borderId="1" xfId="0" applyFont="1" applyBorder="1" applyAlignment="1">
      <alignment horizontal="right"/>
    </xf>
    <xf numFmtId="165" fontId="9" fillId="0" borderId="0" xfId="5" applyNumberFormat="1" applyFont="1" applyFill="1" applyBorder="1" applyAlignment="1">
      <alignment horizontal="right" vertical="center" wrapText="1"/>
    </xf>
    <xf numFmtId="165" fontId="5" fillId="4" borderId="0" xfId="3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vertical="center"/>
    </xf>
    <xf numFmtId="0" fontId="0" fillId="0" borderId="0" xfId="0" applyFont="1"/>
    <xf numFmtId="0" fontId="9" fillId="0" borderId="0" xfId="0" applyFont="1"/>
    <xf numFmtId="0" fontId="11" fillId="0" borderId="0" xfId="0" quotePrefix="1" applyFont="1" applyAlignment="1">
      <alignment vertical="center"/>
    </xf>
    <xf numFmtId="165" fontId="8" fillId="0" borderId="0" xfId="5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9" fontId="8" fillId="0" borderId="0" xfId="5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5" fillId="2" borderId="0" xfId="2" applyFont="1" applyFill="1" applyBorder="1" applyAlignment="1">
      <alignment horizontal="right" vertical="center" wrapText="1"/>
    </xf>
  </cellXfs>
  <cellStyles count="6">
    <cellStyle name="Normal" xfId="0" builtinId="0"/>
    <cellStyle name="Normal 2" xfId="2"/>
    <cellStyle name="Pourcentage" xfId="5" builtinId="5"/>
    <cellStyle name="Pourcentage 2" xfId="3"/>
    <cellStyle name="Pourcentage 2 2" xfId="1"/>
    <cellStyle name="Standard_tab_uhstud_01_02_makr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1524000</xdr:colOff>
      <xdr:row>0</xdr:row>
      <xdr:rowOff>47625</xdr:rowOff>
    </xdr:from>
    <xdr:to>
      <xdr:col>6</xdr:col>
      <xdr:colOff>2295160</xdr:colOff>
      <xdr:row>2</xdr:row>
      <xdr:rowOff>126422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1524000</xdr:colOff>
      <xdr:row>0</xdr:row>
      <xdr:rowOff>38100</xdr:rowOff>
    </xdr:from>
    <xdr:to>
      <xdr:col>6</xdr:col>
      <xdr:colOff>2295160</xdr:colOff>
      <xdr:row>2</xdr:row>
      <xdr:rowOff>116897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/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abSelected="1" zoomScaleNormal="100" workbookViewId="0"/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12" ht="14.4" x14ac:dyDescent="0.3">
      <c r="A2" s="28" t="s">
        <v>3</v>
      </c>
      <c r="B2" s="29"/>
      <c r="C2" s="29"/>
      <c r="D2" s="29"/>
      <c r="E2" s="29"/>
      <c r="F2" s="29"/>
      <c r="G2" s="29"/>
    </row>
    <row r="3" spans="1:12" ht="14.4" x14ac:dyDescent="0.3">
      <c r="A3" s="28"/>
      <c r="B3" s="29"/>
      <c r="C3" s="29"/>
      <c r="D3" s="29"/>
      <c r="E3" s="29"/>
      <c r="F3" s="29"/>
      <c r="G3" s="29"/>
    </row>
    <row r="4" spans="1:12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2" ht="14.4" x14ac:dyDescent="0.3">
      <c r="A5" s="30"/>
      <c r="B5" s="30"/>
      <c r="C5" s="30"/>
      <c r="D5" s="30"/>
      <c r="E5" s="30"/>
      <c r="F5" s="30"/>
      <c r="G5" s="31"/>
    </row>
    <row r="6" spans="1:12" s="3" customFormat="1" ht="15.6" x14ac:dyDescent="0.3">
      <c r="A6" s="38" t="s">
        <v>43</v>
      </c>
      <c r="B6" s="1"/>
      <c r="C6" s="1"/>
      <c r="D6" s="2"/>
      <c r="E6" s="1"/>
      <c r="F6" s="1"/>
      <c r="G6" s="2"/>
      <c r="H6" s="1"/>
    </row>
    <row r="8" spans="1:12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2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2" s="11" customFormat="1" ht="18" customHeight="1" x14ac:dyDescent="0.25">
      <c r="A10" s="8" t="s">
        <v>0</v>
      </c>
      <c r="B10" s="9">
        <v>7252</v>
      </c>
      <c r="C10" s="35">
        <f t="shared" ref="C10:C15" si="0">B10/20359</f>
        <v>0.35620610049609508</v>
      </c>
      <c r="D10" s="34"/>
      <c r="E10" s="9">
        <v>1574</v>
      </c>
      <c r="F10" s="35">
        <f>E10/20359</f>
        <v>7.7312245198683627E-2</v>
      </c>
      <c r="G10" s="10"/>
      <c r="H10" s="54"/>
      <c r="I10" s="54"/>
      <c r="J10" s="54"/>
      <c r="K10" s="54"/>
      <c r="L10" s="54"/>
    </row>
    <row r="11" spans="1:12" s="11" customFormat="1" ht="18" customHeight="1" x14ac:dyDescent="0.25">
      <c r="A11" s="8" t="s">
        <v>18</v>
      </c>
      <c r="B11" s="9">
        <v>295.38</v>
      </c>
      <c r="C11" s="35">
        <f t="shared" si="0"/>
        <v>1.4508571147895279E-2</v>
      </c>
      <c r="D11" s="34"/>
      <c r="E11" s="9">
        <v>19</v>
      </c>
      <c r="F11" s="35">
        <f>E11/20359</f>
        <v>9.332481949015178E-4</v>
      </c>
      <c r="G11" s="46"/>
      <c r="H11" s="54"/>
      <c r="I11" s="54"/>
      <c r="J11" s="54"/>
      <c r="K11" s="54"/>
      <c r="L11" s="54"/>
    </row>
    <row r="12" spans="1:12" s="11" customFormat="1" ht="18" customHeight="1" x14ac:dyDescent="0.25">
      <c r="A12" s="8" t="s">
        <v>29</v>
      </c>
      <c r="B12" s="9">
        <v>71.17</v>
      </c>
      <c r="C12" s="35">
        <f t="shared" si="0"/>
        <v>3.4957512647968958E-3</v>
      </c>
      <c r="D12" s="34"/>
      <c r="E12" s="10">
        <v>33</v>
      </c>
      <c r="F12" s="35">
        <f>E12/20359</f>
        <v>1.620904759565794E-3</v>
      </c>
      <c r="G12" s="10"/>
      <c r="H12" s="54"/>
      <c r="I12" s="54"/>
      <c r="J12" s="54"/>
      <c r="K12" s="54"/>
      <c r="L12" s="54"/>
    </row>
    <row r="13" spans="1:12" s="11" customFormat="1" ht="18" customHeight="1" x14ac:dyDescent="0.25">
      <c r="A13" s="8" t="s">
        <v>45</v>
      </c>
      <c r="B13" s="9">
        <v>246</v>
      </c>
      <c r="C13" s="35">
        <f t="shared" si="0"/>
        <v>1.2083108207672283E-2</v>
      </c>
      <c r="D13" s="34"/>
      <c r="E13" s="9" t="s">
        <v>30</v>
      </c>
      <c r="F13" s="35" t="s">
        <v>30</v>
      </c>
      <c r="G13" s="10"/>
      <c r="H13" s="54"/>
      <c r="I13" s="54"/>
      <c r="J13" s="54"/>
      <c r="K13" s="54"/>
      <c r="L13" s="54"/>
    </row>
    <row r="14" spans="1:12" s="11" customFormat="1" ht="18" customHeight="1" x14ac:dyDescent="0.25">
      <c r="A14" s="8" t="s">
        <v>1</v>
      </c>
      <c r="B14" s="9">
        <v>432</v>
      </c>
      <c r="C14" s="35">
        <f t="shared" si="0"/>
        <v>2.1219116852497666E-2</v>
      </c>
      <c r="D14" s="34"/>
      <c r="E14" s="9">
        <v>424</v>
      </c>
      <c r="F14" s="35">
        <f>E14/20359</f>
        <v>2.0826170244118081E-2</v>
      </c>
      <c r="G14" s="10"/>
      <c r="H14" s="54"/>
      <c r="I14" s="54"/>
      <c r="J14" s="54"/>
      <c r="K14" s="54"/>
      <c r="L14" s="54"/>
    </row>
    <row r="15" spans="1:12" s="11" customFormat="1" ht="18" customHeight="1" x14ac:dyDescent="0.25">
      <c r="A15" s="12" t="s">
        <v>2</v>
      </c>
      <c r="B15" s="13">
        <v>8296</v>
      </c>
      <c r="C15" s="47">
        <f t="shared" si="0"/>
        <v>0.40748563288963113</v>
      </c>
      <c r="D15" s="14"/>
      <c r="E15" s="13">
        <f>SUM(E10:E14)</f>
        <v>2050</v>
      </c>
      <c r="F15" s="47">
        <f>E15/20359</f>
        <v>0.10069256839726902</v>
      </c>
      <c r="G15" s="10"/>
      <c r="H15" s="54"/>
      <c r="I15" s="54"/>
      <c r="J15" s="54"/>
      <c r="K15" s="54"/>
      <c r="L15" s="54"/>
    </row>
    <row r="16" spans="1:12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42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44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ht="14.4" x14ac:dyDescent="0.3">
      <c r="A2" s="28" t="s">
        <v>3</v>
      </c>
      <c r="B2" s="29"/>
      <c r="C2" s="29"/>
      <c r="D2" s="29"/>
      <c r="E2" s="29"/>
      <c r="F2" s="29"/>
      <c r="G2" s="29"/>
    </row>
    <row r="3" spans="1:11" ht="14.4" x14ac:dyDescent="0.3">
      <c r="A3" s="28"/>
      <c r="B3" s="29"/>
      <c r="C3" s="29"/>
      <c r="D3" s="29"/>
      <c r="E3" s="29"/>
      <c r="F3" s="29"/>
      <c r="G3" s="29"/>
    </row>
    <row r="4" spans="1:11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ht="14.4" x14ac:dyDescent="0.3">
      <c r="A5" s="30"/>
      <c r="B5" s="30"/>
      <c r="C5" s="30"/>
      <c r="D5" s="30"/>
      <c r="E5" s="30"/>
      <c r="F5" s="30"/>
      <c r="G5" s="31"/>
    </row>
    <row r="6" spans="1:11" s="3" customFormat="1" ht="15.6" x14ac:dyDescent="0.3">
      <c r="A6" s="38" t="s">
        <v>20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1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5185.5</v>
      </c>
      <c r="C10" s="35">
        <f>B10/20865</f>
        <v>0.24852624011502517</v>
      </c>
      <c r="D10" s="34"/>
      <c r="E10" s="9">
        <v>1538.3</v>
      </c>
      <c r="F10" s="35">
        <f>E10/20865</f>
        <v>7.3726335969326623E-2</v>
      </c>
      <c r="G10" s="10"/>
      <c r="H10" s="52"/>
    </row>
    <row r="11" spans="1:11" s="11" customFormat="1" ht="18" customHeight="1" x14ac:dyDescent="0.25">
      <c r="A11" s="8" t="s">
        <v>18</v>
      </c>
      <c r="B11" s="9">
        <v>300.5</v>
      </c>
      <c r="C11" s="35">
        <f t="shared" ref="C11:C15" si="0">B11/20865</f>
        <v>1.4402108794632159E-2</v>
      </c>
      <c r="D11" s="34"/>
      <c r="E11" s="9">
        <v>12</v>
      </c>
      <c r="F11" s="35">
        <f t="shared" ref="F11:F15" si="1">E11/20865</f>
        <v>5.7512580877066861E-4</v>
      </c>
      <c r="G11" s="46"/>
      <c r="H11" s="52"/>
    </row>
    <row r="12" spans="1:11" s="11" customFormat="1" ht="18" customHeight="1" x14ac:dyDescent="0.25">
      <c r="A12" s="8" t="s">
        <v>29</v>
      </c>
      <c r="B12" s="9">
        <v>70</v>
      </c>
      <c r="C12" s="35">
        <f t="shared" si="0"/>
        <v>3.3549005511622335E-3</v>
      </c>
      <c r="D12" s="34"/>
      <c r="E12" s="9">
        <v>80</v>
      </c>
      <c r="F12" s="35">
        <f t="shared" si="1"/>
        <v>3.8341720584711241E-3</v>
      </c>
      <c r="G12" s="46"/>
      <c r="H12" s="52"/>
    </row>
    <row r="13" spans="1:11" s="11" customFormat="1" ht="18" customHeight="1" x14ac:dyDescent="0.25">
      <c r="A13" s="8" t="s">
        <v>4</v>
      </c>
      <c r="B13" s="9">
        <v>211</v>
      </c>
      <c r="C13" s="35">
        <f t="shared" si="0"/>
        <v>1.0112628804217589E-2</v>
      </c>
      <c r="D13" s="34"/>
      <c r="E13" s="9" t="s">
        <v>30</v>
      </c>
      <c r="F13" s="35" t="s">
        <v>30</v>
      </c>
      <c r="G13" s="10"/>
      <c r="H13" s="52"/>
    </row>
    <row r="14" spans="1:11" s="11" customFormat="1" ht="18" customHeight="1" x14ac:dyDescent="0.25">
      <c r="A14" s="8" t="s">
        <v>1</v>
      </c>
      <c r="B14" s="9">
        <v>184</v>
      </c>
      <c r="C14" s="35">
        <f t="shared" si="0"/>
        <v>8.8185957344835853E-3</v>
      </c>
      <c r="D14" s="34"/>
      <c r="E14" s="9">
        <v>445.7</v>
      </c>
      <c r="F14" s="35">
        <f t="shared" si="1"/>
        <v>2.136113108075725E-2</v>
      </c>
      <c r="G14" s="10"/>
      <c r="H14" s="52"/>
    </row>
    <row r="15" spans="1:11" s="11" customFormat="1" ht="18" customHeight="1" x14ac:dyDescent="0.25">
      <c r="A15" s="12" t="s">
        <v>2</v>
      </c>
      <c r="B15" s="13">
        <f>SUM(B10:B14)</f>
        <v>5951</v>
      </c>
      <c r="C15" s="47">
        <f t="shared" si="0"/>
        <v>0.28521447399952071</v>
      </c>
      <c r="D15" s="14"/>
      <c r="E15" s="13">
        <f>SUM(E10:E14)</f>
        <v>2076</v>
      </c>
      <c r="F15" s="47">
        <f t="shared" si="1"/>
        <v>9.9496764917325661E-2</v>
      </c>
      <c r="G15" s="10"/>
      <c r="H15" s="52"/>
    </row>
    <row r="16" spans="1:11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s="21" customFormat="1" ht="10.199999999999999" x14ac:dyDescent="0.25">
      <c r="A20" s="20" t="s">
        <v>24</v>
      </c>
      <c r="C20" s="22"/>
      <c r="D20" s="22"/>
      <c r="E20" s="23"/>
      <c r="F20" s="22"/>
      <c r="G20" s="22"/>
      <c r="H20" s="24"/>
    </row>
    <row r="21" spans="1:8" x14ac:dyDescent="0.25">
      <c r="A21" s="37" t="s">
        <v>13</v>
      </c>
    </row>
    <row r="22" spans="1:8" x14ac:dyDescent="0.25">
      <c r="A22" s="37" t="s">
        <v>7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ht="14.4" x14ac:dyDescent="0.3">
      <c r="A2" s="28" t="s">
        <v>3</v>
      </c>
      <c r="B2" s="29"/>
      <c r="C2" s="29"/>
      <c r="D2" s="29"/>
      <c r="E2" s="29"/>
      <c r="F2" s="29"/>
      <c r="G2" s="29"/>
    </row>
    <row r="3" spans="1:11" ht="14.4" x14ac:dyDescent="0.3">
      <c r="A3" s="28"/>
      <c r="B3" s="29"/>
      <c r="C3" s="29"/>
      <c r="D3" s="29"/>
      <c r="E3" s="29"/>
      <c r="F3" s="29"/>
      <c r="G3" s="29"/>
    </row>
    <row r="4" spans="1:11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ht="14.4" x14ac:dyDescent="0.3">
      <c r="A5" s="30"/>
      <c r="B5" s="30"/>
      <c r="C5" s="30"/>
      <c r="D5" s="30"/>
      <c r="E5" s="30"/>
      <c r="F5" s="30"/>
      <c r="G5" s="31"/>
    </row>
    <row r="6" spans="1:11" s="3" customFormat="1" ht="15.6" x14ac:dyDescent="0.3">
      <c r="A6" s="38" t="s">
        <v>21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1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4738</v>
      </c>
      <c r="C10" s="35">
        <f>B10/20420</f>
        <v>0.23202742409402546</v>
      </c>
      <c r="D10" s="34"/>
      <c r="E10" s="9">
        <v>1524.5</v>
      </c>
      <c r="F10" s="46">
        <f>E10/20420</f>
        <v>7.4657198824681678E-2</v>
      </c>
      <c r="G10" s="46"/>
    </row>
    <row r="11" spans="1:11" s="11" customFormat="1" ht="18" customHeight="1" x14ac:dyDescent="0.25">
      <c r="A11" s="8" t="s">
        <v>18</v>
      </c>
      <c r="B11" s="9">
        <v>345.9</v>
      </c>
      <c r="C11" s="35">
        <f>B11/20420</f>
        <v>1.6939275220372182E-2</v>
      </c>
      <c r="D11" s="34"/>
      <c r="E11" s="9">
        <v>12</v>
      </c>
      <c r="F11" s="46">
        <f t="shared" ref="F11:F15" si="0">E11/20420</f>
        <v>5.8765915768854064E-4</v>
      </c>
      <c r="G11" s="10"/>
    </row>
    <row r="12" spans="1:11" s="11" customFormat="1" ht="18" customHeight="1" x14ac:dyDescent="0.25">
      <c r="A12" s="8" t="s">
        <v>29</v>
      </c>
      <c r="B12" s="9">
        <v>70</v>
      </c>
      <c r="C12" s="35">
        <f>B12/20420</f>
        <v>3.4280117531831538E-3</v>
      </c>
      <c r="D12" s="34"/>
      <c r="E12" s="9">
        <v>81</v>
      </c>
      <c r="F12" s="46">
        <f t="shared" si="0"/>
        <v>3.9666993143976492E-3</v>
      </c>
      <c r="G12" s="10"/>
    </row>
    <row r="13" spans="1:11" s="11" customFormat="1" ht="18" customHeight="1" x14ac:dyDescent="0.25">
      <c r="A13" s="8" t="s">
        <v>4</v>
      </c>
      <c r="B13" s="9">
        <v>130</v>
      </c>
      <c r="C13" s="35">
        <f>B13/20420</f>
        <v>6.3663075416258569E-3</v>
      </c>
      <c r="D13" s="34"/>
      <c r="E13" s="9">
        <v>63</v>
      </c>
      <c r="F13" s="46">
        <f t="shared" si="0"/>
        <v>3.0852105778648386E-3</v>
      </c>
      <c r="G13" s="10"/>
    </row>
    <row r="14" spans="1:11" s="11" customFormat="1" ht="18" customHeight="1" x14ac:dyDescent="0.25">
      <c r="A14" s="8" t="s">
        <v>1</v>
      </c>
      <c r="B14" s="9">
        <v>150</v>
      </c>
      <c r="C14" s="35">
        <f>B14/20420</f>
        <v>7.3457394711067582E-3</v>
      </c>
      <c r="D14" s="34"/>
      <c r="E14" s="9">
        <v>474.5</v>
      </c>
      <c r="F14" s="46">
        <f t="shared" si="0"/>
        <v>2.3237022526934378E-2</v>
      </c>
      <c r="G14" s="10"/>
    </row>
    <row r="15" spans="1:11" s="11" customFormat="1" ht="18" customHeight="1" x14ac:dyDescent="0.25">
      <c r="A15" s="12" t="s">
        <v>2</v>
      </c>
      <c r="B15" s="13">
        <f>SUM(B10:B14)</f>
        <v>5433.9</v>
      </c>
      <c r="C15" s="47">
        <f t="shared" ref="C15:E15" si="1">SUM(C10:C14)</f>
        <v>0.26610675808031342</v>
      </c>
      <c r="D15" s="14"/>
      <c r="E15" s="13">
        <f t="shared" si="1"/>
        <v>2155</v>
      </c>
      <c r="F15" s="47">
        <f t="shared" si="0"/>
        <v>0.10553379040156709</v>
      </c>
      <c r="G15" s="10"/>
    </row>
    <row r="16" spans="1:11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s="21" customFormat="1" ht="10.199999999999999" x14ac:dyDescent="0.25">
      <c r="A20" s="20" t="s">
        <v>24</v>
      </c>
      <c r="C20" s="22"/>
      <c r="D20" s="22"/>
      <c r="E20" s="23"/>
      <c r="F20" s="22"/>
      <c r="G20" s="22"/>
      <c r="H20" s="24"/>
    </row>
    <row r="21" spans="1:8" x14ac:dyDescent="0.25">
      <c r="A21" s="37" t="s">
        <v>13</v>
      </c>
    </row>
    <row r="22" spans="1:8" x14ac:dyDescent="0.25">
      <c r="A22" s="37" t="s">
        <v>8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G24"/>
  <sheetViews>
    <sheetView zoomScaleNormal="100" workbookViewId="0">
      <selection activeCell="G10" sqref="G10"/>
    </sheetView>
  </sheetViews>
  <sheetFormatPr baseColWidth="10" defaultColWidth="11" defaultRowHeight="14.4" x14ac:dyDescent="0.3"/>
  <cols>
    <col min="1" max="1" width="11.8984375" style="50" customWidth="1"/>
    <col min="2" max="2" width="14.3984375" style="50" customWidth="1"/>
    <col min="3" max="3" width="16.09765625" style="50" customWidth="1"/>
    <col min="4" max="4" width="14.3984375" style="50" customWidth="1"/>
    <col min="5" max="5" width="22.5" style="50" customWidth="1"/>
    <col min="6" max="7" width="11.19921875" customWidth="1"/>
    <col min="8" max="16384" width="11" style="50"/>
  </cols>
  <sheetData>
    <row r="2" spans="1:5" s="29" customFormat="1" ht="13.8" x14ac:dyDescent="0.3">
      <c r="A2" s="28" t="s">
        <v>11</v>
      </c>
    </row>
    <row r="3" spans="1:5" s="29" customFormat="1" ht="13.8" x14ac:dyDescent="0.3">
      <c r="A3" s="28"/>
    </row>
    <row r="4" spans="1:5" s="29" customFormat="1" ht="15" thickBot="1" x14ac:dyDescent="0.35">
      <c r="A4" s="40" t="s">
        <v>6</v>
      </c>
      <c r="B4" s="41"/>
      <c r="C4" s="41"/>
      <c r="D4" s="41"/>
      <c r="E4" s="42"/>
    </row>
    <row r="5" spans="1:5" s="29" customFormat="1" ht="14.25" customHeight="1" x14ac:dyDescent="0.3">
      <c r="A5" s="30"/>
      <c r="B5" s="30"/>
      <c r="C5" s="30"/>
      <c r="D5" s="30"/>
      <c r="E5" s="30"/>
    </row>
    <row r="6" spans="1:5" customFormat="1" ht="14.25" customHeight="1" x14ac:dyDescent="0.25"/>
    <row r="7" spans="1:5" s="29" customFormat="1" ht="14.25" customHeight="1" x14ac:dyDescent="0.3">
      <c r="A7" s="30"/>
      <c r="B7" s="30"/>
      <c r="C7" s="30"/>
      <c r="D7" s="30"/>
      <c r="E7" s="30"/>
    </row>
    <row r="8" spans="1:5" s="29" customFormat="1" ht="14.25" customHeight="1" x14ac:dyDescent="0.3">
      <c r="A8" s="30"/>
      <c r="B8" s="30"/>
      <c r="C8" s="30"/>
      <c r="D8" s="30"/>
      <c r="E8" s="30"/>
    </row>
    <row r="9" spans="1:5" s="29" customFormat="1" ht="14.25" customHeight="1" x14ac:dyDescent="0.3">
      <c r="A9" s="30"/>
      <c r="B9" s="30"/>
      <c r="C9" s="30"/>
      <c r="D9" s="30"/>
      <c r="E9" s="30"/>
    </row>
    <row r="10" spans="1:5" s="29" customFormat="1" ht="14.25" customHeight="1" x14ac:dyDescent="0.3">
      <c r="A10" s="30"/>
      <c r="B10" s="30"/>
      <c r="C10" s="30"/>
      <c r="D10" s="30"/>
      <c r="E10" s="30"/>
    </row>
    <row r="11" spans="1:5" s="29" customFormat="1" ht="14.25" customHeight="1" x14ac:dyDescent="0.3">
      <c r="A11" s="30"/>
      <c r="B11" s="30"/>
      <c r="C11" s="30"/>
      <c r="D11" s="30"/>
      <c r="E11" s="30"/>
    </row>
    <row r="12" spans="1:5" s="29" customFormat="1" ht="14.25" customHeight="1" x14ac:dyDescent="0.3">
      <c r="A12" s="30"/>
      <c r="B12" s="30"/>
      <c r="C12" s="30"/>
      <c r="D12" s="30"/>
      <c r="E12" s="30"/>
    </row>
    <row r="13" spans="1:5" s="29" customFormat="1" ht="14.25" customHeight="1" x14ac:dyDescent="0.3">
      <c r="A13" s="30"/>
      <c r="B13" s="30"/>
      <c r="C13" s="30"/>
      <c r="D13" s="30"/>
      <c r="E13" s="30"/>
    </row>
    <row r="14" spans="1:5" s="29" customFormat="1" ht="14.25" customHeight="1" x14ac:dyDescent="0.3">
      <c r="A14" s="30"/>
      <c r="B14" s="30"/>
      <c r="C14" s="30"/>
      <c r="D14" s="30"/>
      <c r="E14" s="30"/>
    </row>
    <row r="15" spans="1:5" s="29" customFormat="1" ht="14.25" customHeight="1" x14ac:dyDescent="0.3">
      <c r="A15" s="30"/>
      <c r="B15" s="30"/>
      <c r="C15" s="30"/>
      <c r="D15" s="30"/>
      <c r="E15" s="30"/>
    </row>
    <row r="16" spans="1:5" s="29" customFormat="1" ht="14.25" customHeight="1" x14ac:dyDescent="0.3">
      <c r="A16" s="30"/>
      <c r="B16" s="30"/>
      <c r="C16" s="30"/>
      <c r="D16" s="30"/>
      <c r="E16" s="30"/>
    </row>
    <row r="17" spans="1:5" s="29" customFormat="1" ht="14.25" customHeight="1" x14ac:dyDescent="0.3">
      <c r="A17" s="30"/>
      <c r="B17" s="30"/>
      <c r="C17" s="30"/>
      <c r="D17" s="30"/>
      <c r="E17" s="30"/>
    </row>
    <row r="18" spans="1:5" s="29" customFormat="1" ht="14.25" customHeight="1" x14ac:dyDescent="0.3">
      <c r="A18" s="30"/>
      <c r="B18" s="30"/>
      <c r="C18" s="30"/>
      <c r="D18" s="30"/>
      <c r="E18" s="30"/>
    </row>
    <row r="19" spans="1:5" s="29" customFormat="1" ht="14.25" customHeight="1" x14ac:dyDescent="0.3">
      <c r="A19" s="30"/>
      <c r="B19" s="30"/>
      <c r="C19" s="30"/>
      <c r="D19" s="30"/>
      <c r="E19" s="30"/>
    </row>
    <row r="20" spans="1:5" s="29" customFormat="1" ht="14.25" customHeight="1" x14ac:dyDescent="0.3">
      <c r="A20" s="30"/>
      <c r="B20" s="30"/>
      <c r="C20" s="30"/>
      <c r="D20" s="30"/>
      <c r="E20" s="30"/>
    </row>
    <row r="21" spans="1:5" s="29" customFormat="1" ht="14.25" customHeight="1" x14ac:dyDescent="0.3">
      <c r="A21" s="30"/>
      <c r="B21" s="30"/>
      <c r="C21" s="30"/>
      <c r="D21" s="30"/>
      <c r="E21" s="30"/>
    </row>
    <row r="22" spans="1:5" s="29" customFormat="1" ht="14.25" customHeight="1" x14ac:dyDescent="0.3">
      <c r="A22" s="30"/>
      <c r="B22" s="30"/>
      <c r="C22" s="30"/>
      <c r="D22" s="30"/>
      <c r="E22" s="30"/>
    </row>
    <row r="23" spans="1:5" s="29" customFormat="1" ht="14.25" customHeight="1" x14ac:dyDescent="0.3">
      <c r="A23" s="30"/>
      <c r="B23" s="30"/>
      <c r="C23" s="30"/>
      <c r="D23" s="30"/>
      <c r="E23" s="30"/>
    </row>
    <row r="24" spans="1:5" customFormat="1" ht="15" thickBot="1" x14ac:dyDescent="0.35">
      <c r="A24" s="43"/>
      <c r="B24" s="44"/>
      <c r="C24" s="44"/>
      <c r="D24" s="44"/>
      <c r="E24" s="4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ht="14.4" x14ac:dyDescent="0.3">
      <c r="A2" s="28" t="s">
        <v>3</v>
      </c>
      <c r="B2" s="29"/>
      <c r="C2" s="29"/>
      <c r="D2" s="29"/>
      <c r="E2" s="29"/>
      <c r="F2" s="29"/>
      <c r="G2" s="29"/>
    </row>
    <row r="3" spans="1:9" ht="14.4" x14ac:dyDescent="0.3">
      <c r="A3" s="28"/>
      <c r="B3" s="29"/>
      <c r="C3" s="29"/>
      <c r="D3" s="29"/>
      <c r="E3" s="29"/>
      <c r="F3" s="29"/>
      <c r="G3" s="29"/>
    </row>
    <row r="4" spans="1:9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ht="14.4" x14ac:dyDescent="0.3">
      <c r="A5" s="30"/>
      <c r="B5" s="30"/>
      <c r="C5" s="30"/>
      <c r="D5" s="30"/>
      <c r="E5" s="30"/>
      <c r="F5" s="30"/>
      <c r="G5" s="31"/>
    </row>
    <row r="6" spans="1:9" s="3" customFormat="1" ht="15.6" x14ac:dyDescent="0.3">
      <c r="A6" s="38" t="s">
        <v>40</v>
      </c>
      <c r="B6" s="1"/>
      <c r="C6" s="1"/>
      <c r="D6" s="2"/>
      <c r="E6" s="1"/>
      <c r="F6" s="1"/>
      <c r="G6" s="2"/>
      <c r="H6" s="1"/>
    </row>
    <row r="8" spans="1:9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9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6991.7</v>
      </c>
      <c r="C10" s="35">
        <f t="shared" ref="C10:C15" si="0">B10/20817</f>
        <v>0.33586491809578711</v>
      </c>
      <c r="D10" s="34"/>
      <c r="E10" s="9">
        <v>1569</v>
      </c>
      <c r="F10" s="35">
        <f>E10/20817</f>
        <v>7.5371090935293275E-2</v>
      </c>
      <c r="G10" s="10"/>
      <c r="H10" s="54"/>
      <c r="I10" s="55"/>
    </row>
    <row r="11" spans="1:9" s="11" customFormat="1" ht="18" customHeight="1" x14ac:dyDescent="0.25">
      <c r="A11" s="8" t="s">
        <v>18</v>
      </c>
      <c r="B11" s="9">
        <v>311.60000000000002</v>
      </c>
      <c r="C11" s="35">
        <f t="shared" si="0"/>
        <v>1.4968535331700054E-2</v>
      </c>
      <c r="D11" s="34"/>
      <c r="E11" s="9">
        <v>11</v>
      </c>
      <c r="F11" s="35">
        <f>E11/20817</f>
        <v>5.2841427679300567E-4</v>
      </c>
      <c r="G11" s="46"/>
    </row>
    <row r="12" spans="1:9" s="11" customFormat="1" ht="18" customHeight="1" x14ac:dyDescent="0.25">
      <c r="A12" s="8" t="s">
        <v>29</v>
      </c>
      <c r="B12" s="9">
        <v>68.12</v>
      </c>
      <c r="C12" s="35">
        <f t="shared" si="0"/>
        <v>3.2723255031945047E-3</v>
      </c>
      <c r="D12" s="34"/>
      <c r="E12" s="10">
        <v>33</v>
      </c>
      <c r="F12" s="35">
        <f>E12/20817</f>
        <v>1.5852428303790172E-3</v>
      </c>
      <c r="G12" s="10"/>
    </row>
    <row r="13" spans="1:9" s="11" customFormat="1" ht="18" customHeight="1" x14ac:dyDescent="0.25">
      <c r="A13" s="8" t="s">
        <v>4</v>
      </c>
      <c r="B13" s="9">
        <v>225.4</v>
      </c>
      <c r="C13" s="35">
        <f t="shared" si="0"/>
        <v>1.0827688908103953E-2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372.18</v>
      </c>
      <c r="C14" s="35">
        <f t="shared" si="0"/>
        <v>1.7878656866983717E-2</v>
      </c>
      <c r="D14" s="34"/>
      <c r="E14" s="9">
        <v>350</v>
      </c>
      <c r="F14" s="35">
        <f>E14/20817</f>
        <v>1.6813181534322909E-2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7969</v>
      </c>
      <c r="C15" s="47">
        <f t="shared" si="0"/>
        <v>0.38281212470576931</v>
      </c>
      <c r="D15" s="14"/>
      <c r="E15" s="13">
        <f>SUM(E10:E14)</f>
        <v>1963</v>
      </c>
      <c r="F15" s="47">
        <f>E15/20817</f>
        <v>9.4297929576788203E-2</v>
      </c>
      <c r="G15" s="10"/>
    </row>
    <row r="16" spans="1:9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39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ht="14.4" x14ac:dyDescent="0.3">
      <c r="A2" s="28" t="s">
        <v>3</v>
      </c>
      <c r="B2" s="29"/>
      <c r="C2" s="29"/>
      <c r="D2" s="29"/>
      <c r="E2" s="29"/>
      <c r="F2" s="29"/>
      <c r="G2" s="29"/>
    </row>
    <row r="3" spans="1:9" ht="14.4" x14ac:dyDescent="0.3">
      <c r="A3" s="28"/>
      <c r="B3" s="29"/>
      <c r="C3" s="29"/>
      <c r="D3" s="29"/>
      <c r="E3" s="29"/>
      <c r="F3" s="29"/>
      <c r="G3" s="29"/>
    </row>
    <row r="4" spans="1:9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ht="14.4" x14ac:dyDescent="0.3">
      <c r="A5" s="30"/>
      <c r="B5" s="30"/>
      <c r="C5" s="30"/>
      <c r="D5" s="30"/>
      <c r="E5" s="30"/>
      <c r="F5" s="30"/>
      <c r="G5" s="31"/>
    </row>
    <row r="6" spans="1:9" s="3" customFormat="1" ht="15.6" x14ac:dyDescent="0.3">
      <c r="A6" s="38" t="s">
        <v>37</v>
      </c>
      <c r="B6" s="1"/>
      <c r="C6" s="1"/>
      <c r="D6" s="2"/>
      <c r="E6" s="1"/>
      <c r="F6" s="1"/>
      <c r="G6" s="2"/>
      <c r="H6" s="1"/>
    </row>
    <row r="8" spans="1:9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9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6679.45</v>
      </c>
      <c r="C10" s="35">
        <f t="shared" ref="C10:C15" si="0">B10/20906</f>
        <v>0.31949918683631495</v>
      </c>
      <c r="D10" s="34"/>
      <c r="E10" s="9">
        <v>1588.0000000000002</v>
      </c>
      <c r="F10" s="35">
        <f>E10/20906</f>
        <v>7.5959054816799015E-2</v>
      </c>
      <c r="G10" s="10"/>
    </row>
    <row r="11" spans="1:9" s="11" customFormat="1" ht="18" customHeight="1" x14ac:dyDescent="0.25">
      <c r="A11" s="8" t="s">
        <v>18</v>
      </c>
      <c r="B11" s="9">
        <v>315.99999999999989</v>
      </c>
      <c r="C11" s="35">
        <f t="shared" si="0"/>
        <v>1.5115277910647656E-2</v>
      </c>
      <c r="D11" s="34"/>
      <c r="E11" s="9">
        <v>11</v>
      </c>
      <c r="F11" s="35">
        <f>E11/20906</f>
        <v>5.2616473739596284E-4</v>
      </c>
      <c r="G11" s="46"/>
    </row>
    <row r="12" spans="1:9" s="11" customFormat="1" ht="18" customHeight="1" x14ac:dyDescent="0.25">
      <c r="A12" s="8" t="s">
        <v>29</v>
      </c>
      <c r="B12" s="9">
        <v>63.92</v>
      </c>
      <c r="C12" s="35">
        <f t="shared" si="0"/>
        <v>3.0574954558499953E-3</v>
      </c>
      <c r="D12" s="34"/>
      <c r="E12" s="9">
        <v>48.999999999999986</v>
      </c>
      <c r="F12" s="35">
        <f>E12/20906</f>
        <v>2.3438247393092887E-3</v>
      </c>
      <c r="G12" s="10"/>
    </row>
    <row r="13" spans="1:9" s="11" customFormat="1" ht="18" customHeight="1" x14ac:dyDescent="0.25">
      <c r="A13" s="8" t="s">
        <v>4</v>
      </c>
      <c r="B13" s="9">
        <v>270.60000000000002</v>
      </c>
      <c r="C13" s="35">
        <f t="shared" si="0"/>
        <v>1.2943652539940688E-2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342.03000000000003</v>
      </c>
      <c r="C14" s="35">
        <f t="shared" si="0"/>
        <v>1.6360375011958292E-2</v>
      </c>
      <c r="D14" s="34"/>
      <c r="E14" s="9">
        <v>313</v>
      </c>
      <c r="F14" s="35">
        <f>E14/20906</f>
        <v>1.4971778436812399E-2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7672</v>
      </c>
      <c r="C15" s="47">
        <f t="shared" si="0"/>
        <v>0.36697598775471157</v>
      </c>
      <c r="D15" s="14"/>
      <c r="E15" s="13">
        <f>SUM(E10:E14)</f>
        <v>1961.0000000000002</v>
      </c>
      <c r="F15" s="47">
        <f>E15/20906</f>
        <v>9.380082273031666E-2</v>
      </c>
      <c r="G15" s="10"/>
    </row>
    <row r="16" spans="1:9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38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ht="14.4" x14ac:dyDescent="0.3">
      <c r="A2" s="28" t="s">
        <v>3</v>
      </c>
      <c r="B2" s="29"/>
      <c r="C2" s="29"/>
      <c r="D2" s="29"/>
      <c r="E2" s="29"/>
      <c r="F2" s="29"/>
      <c r="G2" s="29"/>
    </row>
    <row r="3" spans="1:9" ht="14.4" x14ac:dyDescent="0.3">
      <c r="A3" s="28"/>
      <c r="B3" s="29"/>
      <c r="C3" s="29"/>
      <c r="D3" s="29"/>
      <c r="E3" s="29"/>
      <c r="F3" s="29"/>
      <c r="G3" s="29"/>
    </row>
    <row r="4" spans="1:9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ht="14.4" x14ac:dyDescent="0.3">
      <c r="A5" s="30"/>
      <c r="B5" s="30"/>
      <c r="C5" s="30"/>
      <c r="D5" s="30"/>
      <c r="E5" s="30"/>
      <c r="F5" s="30"/>
      <c r="G5" s="31"/>
    </row>
    <row r="6" spans="1:9" s="3" customFormat="1" ht="15.6" x14ac:dyDescent="0.3">
      <c r="A6" s="38" t="s">
        <v>34</v>
      </c>
      <c r="B6" s="1"/>
      <c r="C6" s="1"/>
      <c r="D6" s="2"/>
      <c r="E6" s="1"/>
      <c r="F6" s="1"/>
      <c r="G6" s="2"/>
      <c r="H6" s="1"/>
    </row>
    <row r="8" spans="1:9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9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6496.4</v>
      </c>
      <c r="C10" s="35">
        <f t="shared" ref="C10:C15" si="0">B10/20876</f>
        <v>0.31118988311937151</v>
      </c>
      <c r="D10" s="34"/>
      <c r="E10" s="9">
        <v>1554.4999999999998</v>
      </c>
      <c r="F10" s="35">
        <f>E10/20876</f>
        <v>7.4463498754550675E-2</v>
      </c>
      <c r="G10" s="10"/>
    </row>
    <row r="11" spans="1:9" s="11" customFormat="1" ht="18" customHeight="1" x14ac:dyDescent="0.25">
      <c r="A11" s="8" t="s">
        <v>18</v>
      </c>
      <c r="B11" s="9">
        <v>319.19999999999987</v>
      </c>
      <c r="C11" s="35">
        <f t="shared" si="0"/>
        <v>1.5290285495305608E-2</v>
      </c>
      <c r="D11" s="34"/>
      <c r="E11" s="9">
        <v>11</v>
      </c>
      <c r="F11" s="35">
        <f>E11/20876</f>
        <v>5.2692086606629621E-4</v>
      </c>
      <c r="G11" s="46"/>
    </row>
    <row r="12" spans="1:9" s="11" customFormat="1" ht="18" customHeight="1" x14ac:dyDescent="0.25">
      <c r="A12" s="8" t="s">
        <v>29</v>
      </c>
      <c r="B12" s="9">
        <v>74.970000000000013</v>
      </c>
      <c r="C12" s="35">
        <f t="shared" si="0"/>
        <v>3.5912052117263848E-3</v>
      </c>
      <c r="D12" s="34"/>
      <c r="E12" s="9">
        <v>65.000000000000014</v>
      </c>
      <c r="F12" s="35">
        <f>E12/20876</f>
        <v>3.1136232994826603E-3</v>
      </c>
      <c r="G12" s="10"/>
    </row>
    <row r="13" spans="1:9" s="11" customFormat="1" ht="18" customHeight="1" x14ac:dyDescent="0.25">
      <c r="A13" s="8" t="s">
        <v>4</v>
      </c>
      <c r="B13" s="9">
        <v>208.06</v>
      </c>
      <c r="C13" s="35">
        <f t="shared" si="0"/>
        <v>9.9664686721594176E-3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334.37</v>
      </c>
      <c r="C14" s="35">
        <f t="shared" si="0"/>
        <v>1.6016957271507953E-2</v>
      </c>
      <c r="D14" s="34"/>
      <c r="E14" s="9">
        <v>365.50000000000006</v>
      </c>
      <c r="F14" s="35">
        <f>E14/20876</f>
        <v>1.7508143322475574E-2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7433</v>
      </c>
      <c r="C15" s="47">
        <f t="shared" si="0"/>
        <v>0.35605479977007087</v>
      </c>
      <c r="D15" s="14"/>
      <c r="E15" s="13">
        <f>SUM(E10:E14)</f>
        <v>1995.9999999999998</v>
      </c>
      <c r="F15" s="47">
        <f>E15/20876</f>
        <v>9.5612186242575198E-2</v>
      </c>
      <c r="G15" s="10"/>
    </row>
    <row r="16" spans="1:9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35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36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ht="14.4" x14ac:dyDescent="0.3">
      <c r="A2" s="28" t="s">
        <v>3</v>
      </c>
      <c r="B2" s="29"/>
      <c r="C2" s="29"/>
      <c r="D2" s="29"/>
      <c r="E2" s="29"/>
      <c r="F2" s="29"/>
      <c r="G2" s="29"/>
    </row>
    <row r="3" spans="1:9" ht="14.4" x14ac:dyDescent="0.3">
      <c r="A3" s="28"/>
      <c r="B3" s="29"/>
      <c r="C3" s="29"/>
      <c r="D3" s="29"/>
      <c r="E3" s="29"/>
      <c r="F3" s="29"/>
      <c r="G3" s="29"/>
    </row>
    <row r="4" spans="1:9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ht="14.4" x14ac:dyDescent="0.3">
      <c r="A5" s="30"/>
      <c r="B5" s="30"/>
      <c r="C5" s="30"/>
      <c r="D5" s="30"/>
      <c r="E5" s="30"/>
      <c r="F5" s="30"/>
      <c r="G5" s="31"/>
    </row>
    <row r="6" spans="1:9" s="3" customFormat="1" ht="15.6" x14ac:dyDescent="0.3">
      <c r="A6" s="38" t="s">
        <v>31</v>
      </c>
      <c r="B6" s="1"/>
      <c r="C6" s="1"/>
      <c r="D6" s="2"/>
      <c r="E6" s="1"/>
      <c r="F6" s="1"/>
      <c r="G6" s="2"/>
      <c r="H6" s="1"/>
    </row>
    <row r="8" spans="1:9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9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6166.6899999999978</v>
      </c>
      <c r="C10" s="35">
        <f t="shared" ref="C10:C15" si="0">B10/20996</f>
        <v>0.29370784911411685</v>
      </c>
      <c r="D10" s="34"/>
      <c r="E10" s="9">
        <f>1536.1-16</f>
        <v>1520.1</v>
      </c>
      <c r="F10" s="35">
        <f>E10/20996</f>
        <v>7.2399504667555722E-2</v>
      </c>
      <c r="G10" s="10"/>
    </row>
    <row r="11" spans="1:9" s="11" customFormat="1" ht="18" customHeight="1" x14ac:dyDescent="0.25">
      <c r="A11" s="8" t="s">
        <v>18</v>
      </c>
      <c r="B11" s="9">
        <v>329.30999999999995</v>
      </c>
      <c r="C11" s="35">
        <f t="shared" si="0"/>
        <v>1.5684416079253187E-2</v>
      </c>
      <c r="D11" s="34"/>
      <c r="E11" s="9">
        <v>11</v>
      </c>
      <c r="F11" s="35">
        <f>E11/20996</f>
        <v>5.2390931606020191E-4</v>
      </c>
      <c r="G11" s="46"/>
    </row>
    <row r="12" spans="1:9" s="11" customFormat="1" ht="18" customHeight="1" x14ac:dyDescent="0.25">
      <c r="A12" s="8" t="s">
        <v>29</v>
      </c>
      <c r="B12" s="9">
        <v>76.8</v>
      </c>
      <c r="C12" s="35">
        <f t="shared" si="0"/>
        <v>3.6578395884930464E-3</v>
      </c>
      <c r="D12" s="34"/>
      <c r="E12" s="9">
        <v>65.000000000000014</v>
      </c>
      <c r="F12" s="35">
        <f>E12/20996</f>
        <v>3.0958277767193757E-3</v>
      </c>
      <c r="G12" s="10"/>
    </row>
    <row r="13" spans="1:9" s="11" customFormat="1" ht="18" customHeight="1" x14ac:dyDescent="0.25">
      <c r="A13" s="8" t="s">
        <v>4</v>
      </c>
      <c r="B13" s="9">
        <v>213.65999999999997</v>
      </c>
      <c r="C13" s="35">
        <f t="shared" si="0"/>
        <v>1.0176224042674794E-2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283.54000000000013</v>
      </c>
      <c r="C14" s="35">
        <f t="shared" si="0"/>
        <v>1.350447704324634E-2</v>
      </c>
      <c r="D14" s="34"/>
      <c r="E14" s="9">
        <f>360.9+16</f>
        <v>376.9</v>
      </c>
      <c r="F14" s="35">
        <f>E14/20996</f>
        <v>1.795103829300819E-2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7069.9999999999982</v>
      </c>
      <c r="C15" s="47">
        <f t="shared" si="0"/>
        <v>0.33673080586778426</v>
      </c>
      <c r="D15" s="14"/>
      <c r="E15" s="13">
        <f>SUM(E10:E14)</f>
        <v>1973</v>
      </c>
      <c r="F15" s="47">
        <f>E15/20996</f>
        <v>9.39702800533435E-2</v>
      </c>
      <c r="G15" s="10"/>
    </row>
    <row r="16" spans="1:9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32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" style="25"/>
    <col min="258" max="258" width="2.5" style="25" customWidth="1"/>
    <col min="259" max="261" width="11" style="25"/>
    <col min="262" max="262" width="2.8984375" style="25" customWidth="1"/>
    <col min="263" max="499" width="11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" style="25"/>
    <col min="514" max="514" width="2.5" style="25" customWidth="1"/>
    <col min="515" max="517" width="11" style="25"/>
    <col min="518" max="518" width="2.8984375" style="25" customWidth="1"/>
    <col min="519" max="755" width="11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" style="25"/>
    <col min="770" max="770" width="2.5" style="25" customWidth="1"/>
    <col min="771" max="773" width="11" style="25"/>
    <col min="774" max="774" width="2.8984375" style="25" customWidth="1"/>
    <col min="775" max="1011" width="11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" style="25"/>
    <col min="1026" max="1026" width="2.5" style="25" customWidth="1"/>
    <col min="1027" max="1029" width="11" style="25"/>
    <col min="1030" max="1030" width="2.8984375" style="25" customWidth="1"/>
    <col min="1031" max="1267" width="11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" style="25"/>
    <col min="1282" max="1282" width="2.5" style="25" customWidth="1"/>
    <col min="1283" max="1285" width="11" style="25"/>
    <col min="1286" max="1286" width="2.8984375" style="25" customWidth="1"/>
    <col min="1287" max="1523" width="11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" style="25"/>
    <col min="1538" max="1538" width="2.5" style="25" customWidth="1"/>
    <col min="1539" max="1541" width="11" style="25"/>
    <col min="1542" max="1542" width="2.8984375" style="25" customWidth="1"/>
    <col min="1543" max="1779" width="11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" style="25"/>
    <col min="1794" max="1794" width="2.5" style="25" customWidth="1"/>
    <col min="1795" max="1797" width="11" style="25"/>
    <col min="1798" max="1798" width="2.8984375" style="25" customWidth="1"/>
    <col min="1799" max="2035" width="11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" style="25"/>
    <col min="2050" max="2050" width="2.5" style="25" customWidth="1"/>
    <col min="2051" max="2053" width="11" style="25"/>
    <col min="2054" max="2054" width="2.8984375" style="25" customWidth="1"/>
    <col min="2055" max="2291" width="11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" style="25"/>
    <col min="2306" max="2306" width="2.5" style="25" customWidth="1"/>
    <col min="2307" max="2309" width="11" style="25"/>
    <col min="2310" max="2310" width="2.8984375" style="25" customWidth="1"/>
    <col min="2311" max="2547" width="11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" style="25"/>
    <col min="2562" max="2562" width="2.5" style="25" customWidth="1"/>
    <col min="2563" max="2565" width="11" style="25"/>
    <col min="2566" max="2566" width="2.8984375" style="25" customWidth="1"/>
    <col min="2567" max="2803" width="11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" style="25"/>
    <col min="2818" max="2818" width="2.5" style="25" customWidth="1"/>
    <col min="2819" max="2821" width="11" style="25"/>
    <col min="2822" max="2822" width="2.8984375" style="25" customWidth="1"/>
    <col min="2823" max="3059" width="11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" style="25"/>
    <col min="3074" max="3074" width="2.5" style="25" customWidth="1"/>
    <col min="3075" max="3077" width="11" style="25"/>
    <col min="3078" max="3078" width="2.8984375" style="25" customWidth="1"/>
    <col min="3079" max="3315" width="11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" style="25"/>
    <col min="3330" max="3330" width="2.5" style="25" customWidth="1"/>
    <col min="3331" max="3333" width="11" style="25"/>
    <col min="3334" max="3334" width="2.8984375" style="25" customWidth="1"/>
    <col min="3335" max="3571" width="11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" style="25"/>
    <col min="3586" max="3586" width="2.5" style="25" customWidth="1"/>
    <col min="3587" max="3589" width="11" style="25"/>
    <col min="3590" max="3590" width="2.8984375" style="25" customWidth="1"/>
    <col min="3591" max="3827" width="11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" style="25"/>
    <col min="3842" max="3842" width="2.5" style="25" customWidth="1"/>
    <col min="3843" max="3845" width="11" style="25"/>
    <col min="3846" max="3846" width="2.8984375" style="25" customWidth="1"/>
    <col min="3847" max="4083" width="11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" style="25"/>
    <col min="4098" max="4098" width="2.5" style="25" customWidth="1"/>
    <col min="4099" max="4101" width="11" style="25"/>
    <col min="4102" max="4102" width="2.8984375" style="25" customWidth="1"/>
    <col min="4103" max="4339" width="11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" style="25"/>
    <col min="4354" max="4354" width="2.5" style="25" customWidth="1"/>
    <col min="4355" max="4357" width="11" style="25"/>
    <col min="4358" max="4358" width="2.8984375" style="25" customWidth="1"/>
    <col min="4359" max="4595" width="11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" style="25"/>
    <col min="4610" max="4610" width="2.5" style="25" customWidth="1"/>
    <col min="4611" max="4613" width="11" style="25"/>
    <col min="4614" max="4614" width="2.8984375" style="25" customWidth="1"/>
    <col min="4615" max="4851" width="11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" style="25"/>
    <col min="4866" max="4866" width="2.5" style="25" customWidth="1"/>
    <col min="4867" max="4869" width="11" style="25"/>
    <col min="4870" max="4870" width="2.8984375" style="25" customWidth="1"/>
    <col min="4871" max="5107" width="11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" style="25"/>
    <col min="5122" max="5122" width="2.5" style="25" customWidth="1"/>
    <col min="5123" max="5125" width="11" style="25"/>
    <col min="5126" max="5126" width="2.8984375" style="25" customWidth="1"/>
    <col min="5127" max="5363" width="11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" style="25"/>
    <col min="5378" max="5378" width="2.5" style="25" customWidth="1"/>
    <col min="5379" max="5381" width="11" style="25"/>
    <col min="5382" max="5382" width="2.8984375" style="25" customWidth="1"/>
    <col min="5383" max="5619" width="11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" style="25"/>
    <col min="5634" max="5634" width="2.5" style="25" customWidth="1"/>
    <col min="5635" max="5637" width="11" style="25"/>
    <col min="5638" max="5638" width="2.8984375" style="25" customWidth="1"/>
    <col min="5639" max="5875" width="11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" style="25"/>
    <col min="5890" max="5890" width="2.5" style="25" customWidth="1"/>
    <col min="5891" max="5893" width="11" style="25"/>
    <col min="5894" max="5894" width="2.8984375" style="25" customWidth="1"/>
    <col min="5895" max="6131" width="11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" style="25"/>
    <col min="6146" max="6146" width="2.5" style="25" customWidth="1"/>
    <col min="6147" max="6149" width="11" style="25"/>
    <col min="6150" max="6150" width="2.8984375" style="25" customWidth="1"/>
    <col min="6151" max="6387" width="11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" style="25"/>
    <col min="6402" max="6402" width="2.5" style="25" customWidth="1"/>
    <col min="6403" max="6405" width="11" style="25"/>
    <col min="6406" max="6406" width="2.8984375" style="25" customWidth="1"/>
    <col min="6407" max="6643" width="11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" style="25"/>
    <col min="6658" max="6658" width="2.5" style="25" customWidth="1"/>
    <col min="6659" max="6661" width="11" style="25"/>
    <col min="6662" max="6662" width="2.8984375" style="25" customWidth="1"/>
    <col min="6663" max="6899" width="11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" style="25"/>
    <col min="6914" max="6914" width="2.5" style="25" customWidth="1"/>
    <col min="6915" max="6917" width="11" style="25"/>
    <col min="6918" max="6918" width="2.8984375" style="25" customWidth="1"/>
    <col min="6919" max="7155" width="11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" style="25"/>
    <col min="7170" max="7170" width="2.5" style="25" customWidth="1"/>
    <col min="7171" max="7173" width="11" style="25"/>
    <col min="7174" max="7174" width="2.8984375" style="25" customWidth="1"/>
    <col min="7175" max="7411" width="11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" style="25"/>
    <col min="7426" max="7426" width="2.5" style="25" customWidth="1"/>
    <col min="7427" max="7429" width="11" style="25"/>
    <col min="7430" max="7430" width="2.8984375" style="25" customWidth="1"/>
    <col min="7431" max="7667" width="11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" style="25"/>
    <col min="7682" max="7682" width="2.5" style="25" customWidth="1"/>
    <col min="7683" max="7685" width="11" style="25"/>
    <col min="7686" max="7686" width="2.8984375" style="25" customWidth="1"/>
    <col min="7687" max="7923" width="11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" style="25"/>
    <col min="7938" max="7938" width="2.5" style="25" customWidth="1"/>
    <col min="7939" max="7941" width="11" style="25"/>
    <col min="7942" max="7942" width="2.8984375" style="25" customWidth="1"/>
    <col min="7943" max="8179" width="11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" style="25"/>
    <col min="8194" max="8194" width="2.5" style="25" customWidth="1"/>
    <col min="8195" max="8197" width="11" style="25"/>
    <col min="8198" max="8198" width="2.8984375" style="25" customWidth="1"/>
    <col min="8199" max="8435" width="11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" style="25"/>
    <col min="8450" max="8450" width="2.5" style="25" customWidth="1"/>
    <col min="8451" max="8453" width="11" style="25"/>
    <col min="8454" max="8454" width="2.8984375" style="25" customWidth="1"/>
    <col min="8455" max="8691" width="11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" style="25"/>
    <col min="8706" max="8706" width="2.5" style="25" customWidth="1"/>
    <col min="8707" max="8709" width="11" style="25"/>
    <col min="8710" max="8710" width="2.8984375" style="25" customWidth="1"/>
    <col min="8711" max="8947" width="11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" style="25"/>
    <col min="8962" max="8962" width="2.5" style="25" customWidth="1"/>
    <col min="8963" max="8965" width="11" style="25"/>
    <col min="8966" max="8966" width="2.8984375" style="25" customWidth="1"/>
    <col min="8967" max="9203" width="11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" style="25"/>
    <col min="9218" max="9218" width="2.5" style="25" customWidth="1"/>
    <col min="9219" max="9221" width="11" style="25"/>
    <col min="9222" max="9222" width="2.8984375" style="25" customWidth="1"/>
    <col min="9223" max="9459" width="11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" style="25"/>
    <col min="9474" max="9474" width="2.5" style="25" customWidth="1"/>
    <col min="9475" max="9477" width="11" style="25"/>
    <col min="9478" max="9478" width="2.8984375" style="25" customWidth="1"/>
    <col min="9479" max="9715" width="11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" style="25"/>
    <col min="9730" max="9730" width="2.5" style="25" customWidth="1"/>
    <col min="9731" max="9733" width="11" style="25"/>
    <col min="9734" max="9734" width="2.8984375" style="25" customWidth="1"/>
    <col min="9735" max="9971" width="11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" style="25"/>
    <col min="9986" max="9986" width="2.5" style="25" customWidth="1"/>
    <col min="9987" max="9989" width="11" style="25"/>
    <col min="9990" max="9990" width="2.8984375" style="25" customWidth="1"/>
    <col min="9991" max="10227" width="11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" style="25"/>
    <col min="10242" max="10242" width="2.5" style="25" customWidth="1"/>
    <col min="10243" max="10245" width="11" style="25"/>
    <col min="10246" max="10246" width="2.8984375" style="25" customWidth="1"/>
    <col min="10247" max="10483" width="11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" style="25"/>
    <col min="10498" max="10498" width="2.5" style="25" customWidth="1"/>
    <col min="10499" max="10501" width="11" style="25"/>
    <col min="10502" max="10502" width="2.8984375" style="25" customWidth="1"/>
    <col min="10503" max="10739" width="11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" style="25"/>
    <col min="10754" max="10754" width="2.5" style="25" customWidth="1"/>
    <col min="10755" max="10757" width="11" style="25"/>
    <col min="10758" max="10758" width="2.8984375" style="25" customWidth="1"/>
    <col min="10759" max="10995" width="11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" style="25"/>
    <col min="11010" max="11010" width="2.5" style="25" customWidth="1"/>
    <col min="11011" max="11013" width="11" style="25"/>
    <col min="11014" max="11014" width="2.8984375" style="25" customWidth="1"/>
    <col min="11015" max="11251" width="11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" style="25"/>
    <col min="11266" max="11266" width="2.5" style="25" customWidth="1"/>
    <col min="11267" max="11269" width="11" style="25"/>
    <col min="11270" max="11270" width="2.8984375" style="25" customWidth="1"/>
    <col min="11271" max="11507" width="11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" style="25"/>
    <col min="11522" max="11522" width="2.5" style="25" customWidth="1"/>
    <col min="11523" max="11525" width="11" style="25"/>
    <col min="11526" max="11526" width="2.8984375" style="25" customWidth="1"/>
    <col min="11527" max="11763" width="11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" style="25"/>
    <col min="11778" max="11778" width="2.5" style="25" customWidth="1"/>
    <col min="11779" max="11781" width="11" style="25"/>
    <col min="11782" max="11782" width="2.8984375" style="25" customWidth="1"/>
    <col min="11783" max="12019" width="11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" style="25"/>
    <col min="12034" max="12034" width="2.5" style="25" customWidth="1"/>
    <col min="12035" max="12037" width="11" style="25"/>
    <col min="12038" max="12038" width="2.8984375" style="25" customWidth="1"/>
    <col min="12039" max="12275" width="11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" style="25"/>
    <col min="12290" max="12290" width="2.5" style="25" customWidth="1"/>
    <col min="12291" max="12293" width="11" style="25"/>
    <col min="12294" max="12294" width="2.8984375" style="25" customWidth="1"/>
    <col min="12295" max="12531" width="11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" style="25"/>
    <col min="12546" max="12546" width="2.5" style="25" customWidth="1"/>
    <col min="12547" max="12549" width="11" style="25"/>
    <col min="12550" max="12550" width="2.8984375" style="25" customWidth="1"/>
    <col min="12551" max="12787" width="11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" style="25"/>
    <col min="12802" max="12802" width="2.5" style="25" customWidth="1"/>
    <col min="12803" max="12805" width="11" style="25"/>
    <col min="12806" max="12806" width="2.8984375" style="25" customWidth="1"/>
    <col min="12807" max="13043" width="11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" style="25"/>
    <col min="13058" max="13058" width="2.5" style="25" customWidth="1"/>
    <col min="13059" max="13061" width="11" style="25"/>
    <col min="13062" max="13062" width="2.8984375" style="25" customWidth="1"/>
    <col min="13063" max="13299" width="11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" style="25"/>
    <col min="13314" max="13314" width="2.5" style="25" customWidth="1"/>
    <col min="13315" max="13317" width="11" style="25"/>
    <col min="13318" max="13318" width="2.8984375" style="25" customWidth="1"/>
    <col min="13319" max="13555" width="11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" style="25"/>
    <col min="13570" max="13570" width="2.5" style="25" customWidth="1"/>
    <col min="13571" max="13573" width="11" style="25"/>
    <col min="13574" max="13574" width="2.8984375" style="25" customWidth="1"/>
    <col min="13575" max="13811" width="11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" style="25"/>
    <col min="13826" max="13826" width="2.5" style="25" customWidth="1"/>
    <col min="13827" max="13829" width="11" style="25"/>
    <col min="13830" max="13830" width="2.8984375" style="25" customWidth="1"/>
    <col min="13831" max="14067" width="11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" style="25"/>
    <col min="14082" max="14082" width="2.5" style="25" customWidth="1"/>
    <col min="14083" max="14085" width="11" style="25"/>
    <col min="14086" max="14086" width="2.8984375" style="25" customWidth="1"/>
    <col min="14087" max="14323" width="11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" style="25"/>
    <col min="14338" max="14338" width="2.5" style="25" customWidth="1"/>
    <col min="14339" max="14341" width="11" style="25"/>
    <col min="14342" max="14342" width="2.8984375" style="25" customWidth="1"/>
    <col min="14343" max="14579" width="11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" style="25"/>
    <col min="14594" max="14594" width="2.5" style="25" customWidth="1"/>
    <col min="14595" max="14597" width="11" style="25"/>
    <col min="14598" max="14598" width="2.8984375" style="25" customWidth="1"/>
    <col min="14599" max="14835" width="11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" style="25"/>
    <col min="14850" max="14850" width="2.5" style="25" customWidth="1"/>
    <col min="14851" max="14853" width="11" style="25"/>
    <col min="14854" max="14854" width="2.8984375" style="25" customWidth="1"/>
    <col min="14855" max="15091" width="11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" style="25"/>
    <col min="15106" max="15106" width="2.5" style="25" customWidth="1"/>
    <col min="15107" max="15109" width="11" style="25"/>
    <col min="15110" max="15110" width="2.8984375" style="25" customWidth="1"/>
    <col min="15111" max="15347" width="11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" style="25"/>
    <col min="15362" max="15362" width="2.5" style="25" customWidth="1"/>
    <col min="15363" max="15365" width="11" style="25"/>
    <col min="15366" max="15366" width="2.8984375" style="25" customWidth="1"/>
    <col min="15367" max="15603" width="11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" style="25"/>
    <col min="15618" max="15618" width="2.5" style="25" customWidth="1"/>
    <col min="15619" max="15621" width="11" style="25"/>
    <col min="15622" max="15622" width="2.8984375" style="25" customWidth="1"/>
    <col min="15623" max="15859" width="11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" style="25"/>
    <col min="15874" max="15874" width="2.5" style="25" customWidth="1"/>
    <col min="15875" max="15877" width="11" style="25"/>
    <col min="15878" max="15878" width="2.8984375" style="25" customWidth="1"/>
    <col min="15879" max="16115" width="11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" style="25"/>
    <col min="16130" max="16130" width="2.5" style="25" customWidth="1"/>
    <col min="16131" max="16133" width="11" style="25"/>
    <col min="16134" max="16134" width="2.8984375" style="25" customWidth="1"/>
    <col min="16135" max="16384" width="11" style="25"/>
  </cols>
  <sheetData>
    <row r="2" spans="1:8" ht="14.4" x14ac:dyDescent="0.3">
      <c r="A2" s="28" t="s">
        <v>3</v>
      </c>
      <c r="B2" s="29"/>
      <c r="C2" s="29"/>
      <c r="D2" s="29"/>
      <c r="E2" s="29"/>
      <c r="F2" s="29"/>
      <c r="G2" s="29"/>
    </row>
    <row r="3" spans="1:8" ht="14.4" x14ac:dyDescent="0.3">
      <c r="A3" s="28"/>
      <c r="B3" s="29"/>
      <c r="C3" s="29"/>
      <c r="D3" s="29"/>
      <c r="E3" s="29"/>
      <c r="F3" s="29"/>
      <c r="G3" s="29"/>
    </row>
    <row r="4" spans="1:8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8" ht="14.4" x14ac:dyDescent="0.3">
      <c r="A5" s="30"/>
      <c r="B5" s="30"/>
      <c r="C5" s="30"/>
      <c r="D5" s="30"/>
      <c r="E5" s="30"/>
      <c r="F5" s="30"/>
      <c r="G5" s="31"/>
    </row>
    <row r="6" spans="1:8" s="3" customFormat="1" ht="15.6" x14ac:dyDescent="0.3">
      <c r="A6" s="38" t="s">
        <v>27</v>
      </c>
      <c r="B6" s="1"/>
      <c r="C6" s="1"/>
      <c r="D6" s="2"/>
      <c r="E6" s="1"/>
      <c r="F6" s="1"/>
      <c r="G6" s="2"/>
      <c r="H6" s="1"/>
    </row>
    <row r="8" spans="1:8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8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8" s="11" customFormat="1" ht="18" customHeight="1" x14ac:dyDescent="0.25">
      <c r="A10" s="8" t="s">
        <v>0</v>
      </c>
      <c r="B10" s="9">
        <v>6030.7</v>
      </c>
      <c r="C10" s="35">
        <f t="shared" ref="C10:C15" si="0">B10/21157</f>
        <v>0.28504513872477194</v>
      </c>
      <c r="D10" s="34"/>
      <c r="E10" s="9">
        <f>1558.5-16</f>
        <v>1542.5</v>
      </c>
      <c r="F10" s="35">
        <f>E10/21157</f>
        <v>7.2907312000756244E-2</v>
      </c>
      <c r="G10" s="10"/>
    </row>
    <row r="11" spans="1:8" s="11" customFormat="1" ht="18" customHeight="1" x14ac:dyDescent="0.25">
      <c r="A11" s="8" t="s">
        <v>18</v>
      </c>
      <c r="B11" s="9">
        <v>346.3</v>
      </c>
      <c r="C11" s="35">
        <f t="shared" si="0"/>
        <v>1.6368105118873186E-2</v>
      </c>
      <c r="D11" s="34"/>
      <c r="E11" s="9">
        <v>11</v>
      </c>
      <c r="F11" s="35">
        <f>E11/21157</f>
        <v>5.199224842841613E-4</v>
      </c>
      <c r="G11" s="46"/>
    </row>
    <row r="12" spans="1:8" s="11" customFormat="1" ht="18" customHeight="1" x14ac:dyDescent="0.25">
      <c r="A12" s="8" t="s">
        <v>29</v>
      </c>
      <c r="B12" s="9">
        <v>74.40000000000002</v>
      </c>
      <c r="C12" s="35">
        <f t="shared" si="0"/>
        <v>3.5165666209765098E-3</v>
      </c>
      <c r="D12" s="34"/>
      <c r="E12" s="9">
        <v>80</v>
      </c>
      <c r="F12" s="35">
        <f>E12/21157</f>
        <v>3.7812544311575367E-3</v>
      </c>
      <c r="G12" s="10"/>
    </row>
    <row r="13" spans="1:8" s="11" customFormat="1" ht="18" customHeight="1" x14ac:dyDescent="0.25">
      <c r="A13" s="8" t="s">
        <v>4</v>
      </c>
      <c r="B13" s="9">
        <v>221.80000000000007</v>
      </c>
      <c r="C13" s="35">
        <f t="shared" si="0"/>
        <v>1.0483527910384273E-2</v>
      </c>
      <c r="D13" s="34"/>
      <c r="E13" s="9" t="s">
        <v>30</v>
      </c>
      <c r="F13" s="35" t="s">
        <v>30</v>
      </c>
      <c r="G13" s="10"/>
    </row>
    <row r="14" spans="1:8" s="11" customFormat="1" ht="18" customHeight="1" x14ac:dyDescent="0.25">
      <c r="A14" s="8" t="s">
        <v>1</v>
      </c>
      <c r="B14" s="9">
        <v>280.80000000000007</v>
      </c>
      <c r="C14" s="35">
        <f t="shared" si="0"/>
        <v>1.3272203053362956E-2</v>
      </c>
      <c r="D14" s="34"/>
      <c r="E14" s="9">
        <f>351.5+16</f>
        <v>367.5</v>
      </c>
      <c r="F14" s="35">
        <f>E14/21157</f>
        <v>1.7370137543129934E-2</v>
      </c>
      <c r="G14" s="10"/>
    </row>
    <row r="15" spans="1:8" s="11" customFormat="1" ht="18" customHeight="1" x14ac:dyDescent="0.25">
      <c r="A15" s="12" t="s">
        <v>2</v>
      </c>
      <c r="B15" s="13">
        <f>SUM(B10:B14)</f>
        <v>6954</v>
      </c>
      <c r="C15" s="47">
        <f t="shared" si="0"/>
        <v>0.32868554142836887</v>
      </c>
      <c r="D15" s="14"/>
      <c r="E15" s="13">
        <f>SUM(E10:E14)</f>
        <v>2001</v>
      </c>
      <c r="F15" s="47">
        <f>E15/21157</f>
        <v>9.457862645932788E-2</v>
      </c>
      <c r="G15" s="10"/>
    </row>
    <row r="16" spans="1:8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28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" style="25"/>
    <col min="258" max="258" width="2.5" style="25" customWidth="1"/>
    <col min="259" max="261" width="11" style="25"/>
    <col min="262" max="262" width="2.8984375" style="25" customWidth="1"/>
    <col min="263" max="499" width="11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" style="25"/>
    <col min="514" max="514" width="2.5" style="25" customWidth="1"/>
    <col min="515" max="517" width="11" style="25"/>
    <col min="518" max="518" width="2.8984375" style="25" customWidth="1"/>
    <col min="519" max="755" width="11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" style="25"/>
    <col min="770" max="770" width="2.5" style="25" customWidth="1"/>
    <col min="771" max="773" width="11" style="25"/>
    <col min="774" max="774" width="2.8984375" style="25" customWidth="1"/>
    <col min="775" max="1011" width="11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" style="25"/>
    <col min="1026" max="1026" width="2.5" style="25" customWidth="1"/>
    <col min="1027" max="1029" width="11" style="25"/>
    <col min="1030" max="1030" width="2.8984375" style="25" customWidth="1"/>
    <col min="1031" max="1267" width="11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" style="25"/>
    <col min="1282" max="1282" width="2.5" style="25" customWidth="1"/>
    <col min="1283" max="1285" width="11" style="25"/>
    <col min="1286" max="1286" width="2.8984375" style="25" customWidth="1"/>
    <col min="1287" max="1523" width="11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" style="25"/>
    <col min="1538" max="1538" width="2.5" style="25" customWidth="1"/>
    <col min="1539" max="1541" width="11" style="25"/>
    <col min="1542" max="1542" width="2.8984375" style="25" customWidth="1"/>
    <col min="1543" max="1779" width="11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" style="25"/>
    <col min="1794" max="1794" width="2.5" style="25" customWidth="1"/>
    <col min="1795" max="1797" width="11" style="25"/>
    <col min="1798" max="1798" width="2.8984375" style="25" customWidth="1"/>
    <col min="1799" max="2035" width="11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" style="25"/>
    <col min="2050" max="2050" width="2.5" style="25" customWidth="1"/>
    <col min="2051" max="2053" width="11" style="25"/>
    <col min="2054" max="2054" width="2.8984375" style="25" customWidth="1"/>
    <col min="2055" max="2291" width="11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" style="25"/>
    <col min="2306" max="2306" width="2.5" style="25" customWidth="1"/>
    <col min="2307" max="2309" width="11" style="25"/>
    <col min="2310" max="2310" width="2.8984375" style="25" customWidth="1"/>
    <col min="2311" max="2547" width="11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" style="25"/>
    <col min="2562" max="2562" width="2.5" style="25" customWidth="1"/>
    <col min="2563" max="2565" width="11" style="25"/>
    <col min="2566" max="2566" width="2.8984375" style="25" customWidth="1"/>
    <col min="2567" max="2803" width="11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" style="25"/>
    <col min="2818" max="2818" width="2.5" style="25" customWidth="1"/>
    <col min="2819" max="2821" width="11" style="25"/>
    <col min="2822" max="2822" width="2.8984375" style="25" customWidth="1"/>
    <col min="2823" max="3059" width="11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" style="25"/>
    <col min="3074" max="3074" width="2.5" style="25" customWidth="1"/>
    <col min="3075" max="3077" width="11" style="25"/>
    <col min="3078" max="3078" width="2.8984375" style="25" customWidth="1"/>
    <col min="3079" max="3315" width="11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" style="25"/>
    <col min="3330" max="3330" width="2.5" style="25" customWidth="1"/>
    <col min="3331" max="3333" width="11" style="25"/>
    <col min="3334" max="3334" width="2.8984375" style="25" customWidth="1"/>
    <col min="3335" max="3571" width="11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" style="25"/>
    <col min="3586" max="3586" width="2.5" style="25" customWidth="1"/>
    <col min="3587" max="3589" width="11" style="25"/>
    <col min="3590" max="3590" width="2.8984375" style="25" customWidth="1"/>
    <col min="3591" max="3827" width="11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" style="25"/>
    <col min="3842" max="3842" width="2.5" style="25" customWidth="1"/>
    <col min="3843" max="3845" width="11" style="25"/>
    <col min="3846" max="3846" width="2.8984375" style="25" customWidth="1"/>
    <col min="3847" max="4083" width="11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" style="25"/>
    <col min="4098" max="4098" width="2.5" style="25" customWidth="1"/>
    <col min="4099" max="4101" width="11" style="25"/>
    <col min="4102" max="4102" width="2.8984375" style="25" customWidth="1"/>
    <col min="4103" max="4339" width="11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" style="25"/>
    <col min="4354" max="4354" width="2.5" style="25" customWidth="1"/>
    <col min="4355" max="4357" width="11" style="25"/>
    <col min="4358" max="4358" width="2.8984375" style="25" customWidth="1"/>
    <col min="4359" max="4595" width="11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" style="25"/>
    <col min="4610" max="4610" width="2.5" style="25" customWidth="1"/>
    <col min="4611" max="4613" width="11" style="25"/>
    <col min="4614" max="4614" width="2.8984375" style="25" customWidth="1"/>
    <col min="4615" max="4851" width="11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" style="25"/>
    <col min="4866" max="4866" width="2.5" style="25" customWidth="1"/>
    <col min="4867" max="4869" width="11" style="25"/>
    <col min="4870" max="4870" width="2.8984375" style="25" customWidth="1"/>
    <col min="4871" max="5107" width="11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" style="25"/>
    <col min="5122" max="5122" width="2.5" style="25" customWidth="1"/>
    <col min="5123" max="5125" width="11" style="25"/>
    <col min="5126" max="5126" width="2.8984375" style="25" customWidth="1"/>
    <col min="5127" max="5363" width="11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" style="25"/>
    <col min="5378" max="5378" width="2.5" style="25" customWidth="1"/>
    <col min="5379" max="5381" width="11" style="25"/>
    <col min="5382" max="5382" width="2.8984375" style="25" customWidth="1"/>
    <col min="5383" max="5619" width="11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" style="25"/>
    <col min="5634" max="5634" width="2.5" style="25" customWidth="1"/>
    <col min="5635" max="5637" width="11" style="25"/>
    <col min="5638" max="5638" width="2.8984375" style="25" customWidth="1"/>
    <col min="5639" max="5875" width="11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" style="25"/>
    <col min="5890" max="5890" width="2.5" style="25" customWidth="1"/>
    <col min="5891" max="5893" width="11" style="25"/>
    <col min="5894" max="5894" width="2.8984375" style="25" customWidth="1"/>
    <col min="5895" max="6131" width="11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" style="25"/>
    <col min="6146" max="6146" width="2.5" style="25" customWidth="1"/>
    <col min="6147" max="6149" width="11" style="25"/>
    <col min="6150" max="6150" width="2.8984375" style="25" customWidth="1"/>
    <col min="6151" max="6387" width="11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" style="25"/>
    <col min="6402" max="6402" width="2.5" style="25" customWidth="1"/>
    <col min="6403" max="6405" width="11" style="25"/>
    <col min="6406" max="6406" width="2.8984375" style="25" customWidth="1"/>
    <col min="6407" max="6643" width="11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" style="25"/>
    <col min="6658" max="6658" width="2.5" style="25" customWidth="1"/>
    <col min="6659" max="6661" width="11" style="25"/>
    <col min="6662" max="6662" width="2.8984375" style="25" customWidth="1"/>
    <col min="6663" max="6899" width="11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" style="25"/>
    <col min="6914" max="6914" width="2.5" style="25" customWidth="1"/>
    <col min="6915" max="6917" width="11" style="25"/>
    <col min="6918" max="6918" width="2.8984375" style="25" customWidth="1"/>
    <col min="6919" max="7155" width="11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" style="25"/>
    <col min="7170" max="7170" width="2.5" style="25" customWidth="1"/>
    <col min="7171" max="7173" width="11" style="25"/>
    <col min="7174" max="7174" width="2.8984375" style="25" customWidth="1"/>
    <col min="7175" max="7411" width="11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" style="25"/>
    <col min="7426" max="7426" width="2.5" style="25" customWidth="1"/>
    <col min="7427" max="7429" width="11" style="25"/>
    <col min="7430" max="7430" width="2.8984375" style="25" customWidth="1"/>
    <col min="7431" max="7667" width="11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" style="25"/>
    <col min="7682" max="7682" width="2.5" style="25" customWidth="1"/>
    <col min="7683" max="7685" width="11" style="25"/>
    <col min="7686" max="7686" width="2.8984375" style="25" customWidth="1"/>
    <col min="7687" max="7923" width="11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" style="25"/>
    <col min="7938" max="7938" width="2.5" style="25" customWidth="1"/>
    <col min="7939" max="7941" width="11" style="25"/>
    <col min="7942" max="7942" width="2.8984375" style="25" customWidth="1"/>
    <col min="7943" max="8179" width="11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" style="25"/>
    <col min="8194" max="8194" width="2.5" style="25" customWidth="1"/>
    <col min="8195" max="8197" width="11" style="25"/>
    <col min="8198" max="8198" width="2.8984375" style="25" customWidth="1"/>
    <col min="8199" max="8435" width="11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" style="25"/>
    <col min="8450" max="8450" width="2.5" style="25" customWidth="1"/>
    <col min="8451" max="8453" width="11" style="25"/>
    <col min="8454" max="8454" width="2.8984375" style="25" customWidth="1"/>
    <col min="8455" max="8691" width="11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" style="25"/>
    <col min="8706" max="8706" width="2.5" style="25" customWidth="1"/>
    <col min="8707" max="8709" width="11" style="25"/>
    <col min="8710" max="8710" width="2.8984375" style="25" customWidth="1"/>
    <col min="8711" max="8947" width="11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" style="25"/>
    <col min="8962" max="8962" width="2.5" style="25" customWidth="1"/>
    <col min="8963" max="8965" width="11" style="25"/>
    <col min="8966" max="8966" width="2.8984375" style="25" customWidth="1"/>
    <col min="8967" max="9203" width="11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" style="25"/>
    <col min="9218" max="9218" width="2.5" style="25" customWidth="1"/>
    <col min="9219" max="9221" width="11" style="25"/>
    <col min="9222" max="9222" width="2.8984375" style="25" customWidth="1"/>
    <col min="9223" max="9459" width="11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" style="25"/>
    <col min="9474" max="9474" width="2.5" style="25" customWidth="1"/>
    <col min="9475" max="9477" width="11" style="25"/>
    <col min="9478" max="9478" width="2.8984375" style="25" customWidth="1"/>
    <col min="9479" max="9715" width="11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" style="25"/>
    <col min="9730" max="9730" width="2.5" style="25" customWidth="1"/>
    <col min="9731" max="9733" width="11" style="25"/>
    <col min="9734" max="9734" width="2.8984375" style="25" customWidth="1"/>
    <col min="9735" max="9971" width="11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" style="25"/>
    <col min="9986" max="9986" width="2.5" style="25" customWidth="1"/>
    <col min="9987" max="9989" width="11" style="25"/>
    <col min="9990" max="9990" width="2.8984375" style="25" customWidth="1"/>
    <col min="9991" max="10227" width="11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" style="25"/>
    <col min="10242" max="10242" width="2.5" style="25" customWidth="1"/>
    <col min="10243" max="10245" width="11" style="25"/>
    <col min="10246" max="10246" width="2.8984375" style="25" customWidth="1"/>
    <col min="10247" max="10483" width="11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" style="25"/>
    <col min="10498" max="10498" width="2.5" style="25" customWidth="1"/>
    <col min="10499" max="10501" width="11" style="25"/>
    <col min="10502" max="10502" width="2.8984375" style="25" customWidth="1"/>
    <col min="10503" max="10739" width="11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" style="25"/>
    <col min="10754" max="10754" width="2.5" style="25" customWidth="1"/>
    <col min="10755" max="10757" width="11" style="25"/>
    <col min="10758" max="10758" width="2.8984375" style="25" customWidth="1"/>
    <col min="10759" max="10995" width="11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" style="25"/>
    <col min="11010" max="11010" width="2.5" style="25" customWidth="1"/>
    <col min="11011" max="11013" width="11" style="25"/>
    <col min="11014" max="11014" width="2.8984375" style="25" customWidth="1"/>
    <col min="11015" max="11251" width="11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" style="25"/>
    <col min="11266" max="11266" width="2.5" style="25" customWidth="1"/>
    <col min="11267" max="11269" width="11" style="25"/>
    <col min="11270" max="11270" width="2.8984375" style="25" customWidth="1"/>
    <col min="11271" max="11507" width="11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" style="25"/>
    <col min="11522" max="11522" width="2.5" style="25" customWidth="1"/>
    <col min="11523" max="11525" width="11" style="25"/>
    <col min="11526" max="11526" width="2.8984375" style="25" customWidth="1"/>
    <col min="11527" max="11763" width="11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" style="25"/>
    <col min="11778" max="11778" width="2.5" style="25" customWidth="1"/>
    <col min="11779" max="11781" width="11" style="25"/>
    <col min="11782" max="11782" width="2.8984375" style="25" customWidth="1"/>
    <col min="11783" max="12019" width="11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" style="25"/>
    <col min="12034" max="12034" width="2.5" style="25" customWidth="1"/>
    <col min="12035" max="12037" width="11" style="25"/>
    <col min="12038" max="12038" width="2.8984375" style="25" customWidth="1"/>
    <col min="12039" max="12275" width="11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" style="25"/>
    <col min="12290" max="12290" width="2.5" style="25" customWidth="1"/>
    <col min="12291" max="12293" width="11" style="25"/>
    <col min="12294" max="12294" width="2.8984375" style="25" customWidth="1"/>
    <col min="12295" max="12531" width="11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" style="25"/>
    <col min="12546" max="12546" width="2.5" style="25" customWidth="1"/>
    <col min="12547" max="12549" width="11" style="25"/>
    <col min="12550" max="12550" width="2.8984375" style="25" customWidth="1"/>
    <col min="12551" max="12787" width="11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" style="25"/>
    <col min="12802" max="12802" width="2.5" style="25" customWidth="1"/>
    <col min="12803" max="12805" width="11" style="25"/>
    <col min="12806" max="12806" width="2.8984375" style="25" customWidth="1"/>
    <col min="12807" max="13043" width="11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" style="25"/>
    <col min="13058" max="13058" width="2.5" style="25" customWidth="1"/>
    <col min="13059" max="13061" width="11" style="25"/>
    <col min="13062" max="13062" width="2.8984375" style="25" customWidth="1"/>
    <col min="13063" max="13299" width="11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" style="25"/>
    <col min="13314" max="13314" width="2.5" style="25" customWidth="1"/>
    <col min="13315" max="13317" width="11" style="25"/>
    <col min="13318" max="13318" width="2.8984375" style="25" customWidth="1"/>
    <col min="13319" max="13555" width="11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" style="25"/>
    <col min="13570" max="13570" width="2.5" style="25" customWidth="1"/>
    <col min="13571" max="13573" width="11" style="25"/>
    <col min="13574" max="13574" width="2.8984375" style="25" customWidth="1"/>
    <col min="13575" max="13811" width="11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" style="25"/>
    <col min="13826" max="13826" width="2.5" style="25" customWidth="1"/>
    <col min="13827" max="13829" width="11" style="25"/>
    <col min="13830" max="13830" width="2.8984375" style="25" customWidth="1"/>
    <col min="13831" max="14067" width="11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" style="25"/>
    <col min="14082" max="14082" width="2.5" style="25" customWidth="1"/>
    <col min="14083" max="14085" width="11" style="25"/>
    <col min="14086" max="14086" width="2.8984375" style="25" customWidth="1"/>
    <col min="14087" max="14323" width="11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" style="25"/>
    <col min="14338" max="14338" width="2.5" style="25" customWidth="1"/>
    <col min="14339" max="14341" width="11" style="25"/>
    <col min="14342" max="14342" width="2.8984375" style="25" customWidth="1"/>
    <col min="14343" max="14579" width="11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" style="25"/>
    <col min="14594" max="14594" width="2.5" style="25" customWidth="1"/>
    <col min="14595" max="14597" width="11" style="25"/>
    <col min="14598" max="14598" width="2.8984375" style="25" customWidth="1"/>
    <col min="14599" max="14835" width="11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" style="25"/>
    <col min="14850" max="14850" width="2.5" style="25" customWidth="1"/>
    <col min="14851" max="14853" width="11" style="25"/>
    <col min="14854" max="14854" width="2.8984375" style="25" customWidth="1"/>
    <col min="14855" max="15091" width="11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" style="25"/>
    <col min="15106" max="15106" width="2.5" style="25" customWidth="1"/>
    <col min="15107" max="15109" width="11" style="25"/>
    <col min="15110" max="15110" width="2.8984375" style="25" customWidth="1"/>
    <col min="15111" max="15347" width="11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" style="25"/>
    <col min="15362" max="15362" width="2.5" style="25" customWidth="1"/>
    <col min="15363" max="15365" width="11" style="25"/>
    <col min="15366" max="15366" width="2.8984375" style="25" customWidth="1"/>
    <col min="15367" max="15603" width="11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" style="25"/>
    <col min="15618" max="15618" width="2.5" style="25" customWidth="1"/>
    <col min="15619" max="15621" width="11" style="25"/>
    <col min="15622" max="15622" width="2.8984375" style="25" customWidth="1"/>
    <col min="15623" max="15859" width="11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" style="25"/>
    <col min="15874" max="15874" width="2.5" style="25" customWidth="1"/>
    <col min="15875" max="15877" width="11" style="25"/>
    <col min="15878" max="15878" width="2.8984375" style="25" customWidth="1"/>
    <col min="15879" max="16115" width="11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" style="25"/>
    <col min="16130" max="16130" width="2.5" style="25" customWidth="1"/>
    <col min="16131" max="16133" width="11" style="25"/>
    <col min="16134" max="16134" width="2.8984375" style="25" customWidth="1"/>
    <col min="16135" max="16384" width="11" style="25"/>
  </cols>
  <sheetData>
    <row r="2" spans="1:8" ht="14.4" x14ac:dyDescent="0.3">
      <c r="A2" s="28" t="s">
        <v>3</v>
      </c>
      <c r="B2" s="29"/>
      <c r="C2" s="29"/>
      <c r="D2" s="29"/>
      <c r="E2" s="29"/>
      <c r="F2" s="29"/>
      <c r="G2" s="29"/>
    </row>
    <row r="3" spans="1:8" ht="14.4" x14ac:dyDescent="0.3">
      <c r="A3" s="28"/>
      <c r="B3" s="29"/>
      <c r="C3" s="29"/>
      <c r="D3" s="29"/>
      <c r="E3" s="29"/>
      <c r="F3" s="29"/>
      <c r="G3" s="29"/>
    </row>
    <row r="4" spans="1:8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8" ht="14.4" x14ac:dyDescent="0.3">
      <c r="A5" s="30"/>
      <c r="B5" s="30"/>
      <c r="C5" s="30"/>
      <c r="D5" s="30"/>
      <c r="E5" s="30"/>
      <c r="F5" s="30"/>
      <c r="G5" s="31"/>
    </row>
    <row r="6" spans="1:8" s="3" customFormat="1" ht="15.6" x14ac:dyDescent="0.3">
      <c r="A6" s="38" t="s">
        <v>22</v>
      </c>
      <c r="B6" s="1"/>
      <c r="C6" s="1"/>
      <c r="D6" s="2"/>
      <c r="E6" s="1"/>
      <c r="F6" s="1"/>
      <c r="G6" s="2"/>
      <c r="H6" s="1"/>
    </row>
    <row r="8" spans="1:8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8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8" s="11" customFormat="1" ht="18" customHeight="1" x14ac:dyDescent="0.25">
      <c r="A10" s="8" t="s">
        <v>0</v>
      </c>
      <c r="B10" s="9">
        <v>5867.199999999998</v>
      </c>
      <c r="C10" s="35">
        <f t="shared" ref="C10:C15" si="0">B10/21145</f>
        <v>0.27747458027902566</v>
      </c>
      <c r="D10" s="34"/>
      <c r="E10" s="9">
        <f>1565.9-16</f>
        <v>1549.9</v>
      </c>
      <c r="F10" s="35">
        <f>E10/21145</f>
        <v>7.3298652163632072E-2</v>
      </c>
      <c r="G10" s="10"/>
    </row>
    <row r="11" spans="1:8" s="11" customFormat="1" ht="18" customHeight="1" x14ac:dyDescent="0.25">
      <c r="A11" s="8" t="s">
        <v>18</v>
      </c>
      <c r="B11" s="9">
        <v>348.80000000000018</v>
      </c>
      <c r="C11" s="35">
        <f t="shared" si="0"/>
        <v>1.6495625443367235E-2</v>
      </c>
      <c r="D11" s="34"/>
      <c r="E11" s="9">
        <v>12.000000000000004</v>
      </c>
      <c r="F11" s="35">
        <f>E11/21145</f>
        <v>5.6751004965712956E-4</v>
      </c>
      <c r="G11" s="46"/>
    </row>
    <row r="12" spans="1:8" s="11" customFormat="1" ht="18" customHeight="1" x14ac:dyDescent="0.25">
      <c r="A12" s="8" t="s">
        <v>29</v>
      </c>
      <c r="B12" s="9">
        <v>64</v>
      </c>
      <c r="C12" s="35">
        <f t="shared" si="0"/>
        <v>3.0267202648380231E-3</v>
      </c>
      <c r="D12" s="34"/>
      <c r="E12" s="9">
        <v>80</v>
      </c>
      <c r="F12" s="35">
        <f>E12/21145</f>
        <v>3.7834003310475289E-3</v>
      </c>
      <c r="G12" s="46"/>
    </row>
    <row r="13" spans="1:8" s="11" customFormat="1" ht="18" customHeight="1" x14ac:dyDescent="0.25">
      <c r="A13" s="8" t="s">
        <v>4</v>
      </c>
      <c r="B13" s="9">
        <v>206.5</v>
      </c>
      <c r="C13" s="35">
        <f t="shared" si="0"/>
        <v>9.7659021045164336E-3</v>
      </c>
      <c r="D13" s="34"/>
      <c r="E13" s="9" t="s">
        <v>30</v>
      </c>
      <c r="F13" s="35" t="s">
        <v>30</v>
      </c>
      <c r="G13" s="10"/>
    </row>
    <row r="14" spans="1:8" s="11" customFormat="1" ht="18" customHeight="1" x14ac:dyDescent="0.25">
      <c r="A14" s="8" t="s">
        <v>1</v>
      </c>
      <c r="B14" s="9">
        <v>275.5</v>
      </c>
      <c r="C14" s="35">
        <f t="shared" si="0"/>
        <v>1.3029084890044928E-2</v>
      </c>
      <c r="D14" s="34"/>
      <c r="E14" s="9">
        <f>362.1+16</f>
        <v>378.1</v>
      </c>
      <c r="F14" s="35">
        <f>E14/21145</f>
        <v>1.7881295814613386E-2</v>
      </c>
      <c r="G14" s="10"/>
    </row>
    <row r="15" spans="1:8" s="11" customFormat="1" ht="18" customHeight="1" x14ac:dyDescent="0.25">
      <c r="A15" s="12" t="s">
        <v>2</v>
      </c>
      <c r="B15" s="13">
        <f>SUM(B10:B14)</f>
        <v>6761.9999999999982</v>
      </c>
      <c r="C15" s="47">
        <f t="shared" si="0"/>
        <v>0.31979191298179233</v>
      </c>
      <c r="D15" s="14"/>
      <c r="E15" s="13">
        <f>SUM(E10:E14)</f>
        <v>2020</v>
      </c>
      <c r="F15" s="47">
        <f>E15/21145</f>
        <v>9.5530858358950102E-2</v>
      </c>
      <c r="G15" s="10"/>
    </row>
    <row r="16" spans="1:8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23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B30" s="49"/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ht="14.4" x14ac:dyDescent="0.3">
      <c r="A2" s="28" t="s">
        <v>3</v>
      </c>
      <c r="B2" s="29"/>
      <c r="C2" s="29"/>
      <c r="D2" s="29"/>
      <c r="E2" s="29"/>
      <c r="F2" s="29"/>
      <c r="G2" s="29"/>
    </row>
    <row r="3" spans="1:11" ht="14.4" x14ac:dyDescent="0.3">
      <c r="A3" s="28"/>
      <c r="B3" s="29"/>
      <c r="C3" s="29"/>
      <c r="D3" s="29"/>
      <c r="E3" s="29"/>
      <c r="F3" s="29"/>
      <c r="G3" s="29"/>
    </row>
    <row r="4" spans="1:11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ht="14.4" x14ac:dyDescent="0.3">
      <c r="A5" s="30"/>
      <c r="B5" s="30"/>
      <c r="C5" s="30"/>
      <c r="D5" s="30"/>
      <c r="E5" s="30"/>
      <c r="F5" s="30"/>
      <c r="G5" s="31"/>
    </row>
    <row r="6" spans="1:11" s="3" customFormat="1" ht="15.6" x14ac:dyDescent="0.3">
      <c r="A6" s="38" t="s">
        <v>14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1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5651.6</v>
      </c>
      <c r="C10" s="35">
        <f t="shared" ref="C10:C15" si="0">B10/21128</f>
        <v>0.26749337372207499</v>
      </c>
      <c r="D10" s="34"/>
      <c r="E10" s="9">
        <f>1576.5-16</f>
        <v>1560.5</v>
      </c>
      <c r="F10" s="35">
        <f>E10/21128</f>
        <v>7.3859333585762965E-2</v>
      </c>
      <c r="G10" s="10"/>
    </row>
    <row r="11" spans="1:11" s="11" customFormat="1" ht="18" customHeight="1" x14ac:dyDescent="0.25">
      <c r="A11" s="8" t="s">
        <v>18</v>
      </c>
      <c r="B11" s="9">
        <v>343.6</v>
      </c>
      <c r="C11" s="35">
        <f t="shared" si="0"/>
        <v>1.6262779250283986E-2</v>
      </c>
      <c r="D11" s="34"/>
      <c r="E11" s="9">
        <v>12.000000000000004</v>
      </c>
      <c r="F11" s="35">
        <f>E11/21128</f>
        <v>5.6796667928814856E-4</v>
      </c>
      <c r="G11" s="46"/>
      <c r="J11" s="48"/>
    </row>
    <row r="12" spans="1:11" s="11" customFormat="1" ht="18" customHeight="1" x14ac:dyDescent="0.25">
      <c r="A12" s="8" t="s">
        <v>29</v>
      </c>
      <c r="B12" s="9">
        <v>67</v>
      </c>
      <c r="C12" s="35">
        <f t="shared" si="0"/>
        <v>3.1711472926921622E-3</v>
      </c>
      <c r="D12" s="34"/>
      <c r="E12" s="9">
        <v>80</v>
      </c>
      <c r="F12" s="35">
        <f>E12/21128</f>
        <v>3.7864445285876562E-3</v>
      </c>
      <c r="G12" s="46"/>
      <c r="J12" s="48"/>
    </row>
    <row r="13" spans="1:11" s="11" customFormat="1" ht="18" customHeight="1" x14ac:dyDescent="0.25">
      <c r="A13" s="8" t="s">
        <v>4</v>
      </c>
      <c r="B13" s="9">
        <v>194</v>
      </c>
      <c r="C13" s="35">
        <f t="shared" si="0"/>
        <v>9.1821279818250657E-3</v>
      </c>
      <c r="D13" s="34"/>
      <c r="E13" s="9" t="s">
        <v>30</v>
      </c>
      <c r="F13" s="35" t="s">
        <v>30</v>
      </c>
      <c r="G13" s="10"/>
    </row>
    <row r="14" spans="1:11" s="11" customFormat="1" ht="18" customHeight="1" x14ac:dyDescent="0.25">
      <c r="A14" s="8" t="s">
        <v>1</v>
      </c>
      <c r="B14" s="9">
        <v>264</v>
      </c>
      <c r="C14" s="35">
        <f t="shared" si="0"/>
        <v>1.2495266944339266E-2</v>
      </c>
      <c r="D14" s="34"/>
      <c r="E14" s="9">
        <f>370.5+16</f>
        <v>386.5</v>
      </c>
      <c r="F14" s="35">
        <f>E14/21128</f>
        <v>1.8293260128739115E-2</v>
      </c>
      <c r="G14" s="10"/>
    </row>
    <row r="15" spans="1:11" s="11" customFormat="1" ht="18" customHeight="1" x14ac:dyDescent="0.25">
      <c r="A15" s="12" t="s">
        <v>2</v>
      </c>
      <c r="B15" s="13">
        <f>SUM(B10:B14)</f>
        <v>6520.2000000000007</v>
      </c>
      <c r="C15" s="47">
        <f t="shared" si="0"/>
        <v>0.30860469519121547</v>
      </c>
      <c r="D15" s="14"/>
      <c r="E15" s="13">
        <f>SUM(E10:E14)</f>
        <v>2039</v>
      </c>
      <c r="F15" s="47">
        <f>E15/21128</f>
        <v>9.650700492237789E-2</v>
      </c>
      <c r="G15" s="10"/>
    </row>
    <row r="16" spans="1:11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10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B30" s="49"/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ht="14.4" x14ac:dyDescent="0.3">
      <c r="A2" s="28" t="s">
        <v>3</v>
      </c>
      <c r="B2" s="29"/>
      <c r="C2" s="29"/>
      <c r="D2" s="29"/>
      <c r="E2" s="29"/>
      <c r="F2" s="29"/>
      <c r="G2" s="29"/>
    </row>
    <row r="3" spans="1:11" ht="14.4" x14ac:dyDescent="0.3">
      <c r="A3" s="28"/>
      <c r="B3" s="29"/>
      <c r="C3" s="29"/>
      <c r="D3" s="29"/>
      <c r="E3" s="29"/>
      <c r="F3" s="29"/>
      <c r="G3" s="29"/>
    </row>
    <row r="4" spans="1:11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ht="14.4" x14ac:dyDescent="0.3">
      <c r="A5" s="30"/>
      <c r="B5" s="30"/>
      <c r="C5" s="30"/>
      <c r="D5" s="30"/>
      <c r="E5" s="30"/>
      <c r="F5" s="30"/>
      <c r="G5" s="31"/>
    </row>
    <row r="6" spans="1:11" s="3" customFormat="1" ht="15.6" x14ac:dyDescent="0.3">
      <c r="A6" s="38" t="s">
        <v>19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1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5490.4</v>
      </c>
      <c r="C10" s="35">
        <f>B10/21108</f>
        <v>0.2601099109342429</v>
      </c>
      <c r="D10" s="34"/>
      <c r="E10" s="9">
        <v>1564.2</v>
      </c>
      <c r="F10" s="35">
        <f>E10/21108</f>
        <v>7.4104604889141557E-2</v>
      </c>
      <c r="G10" s="10"/>
    </row>
    <row r="11" spans="1:11" s="11" customFormat="1" ht="18" customHeight="1" x14ac:dyDescent="0.25">
      <c r="A11" s="8" t="s">
        <v>18</v>
      </c>
      <c r="B11" s="9">
        <v>337.2</v>
      </c>
      <c r="C11" s="35">
        <f t="shared" ref="C11:C15" si="0">B11/21108</f>
        <v>1.5974985787379194E-2</v>
      </c>
      <c r="D11" s="34"/>
      <c r="E11" s="9">
        <v>12.3</v>
      </c>
      <c r="F11" s="35">
        <f t="shared" ref="F11:F15" si="1">E11/21108</f>
        <v>5.8271745309835133E-4</v>
      </c>
      <c r="G11" s="46"/>
    </row>
    <row r="12" spans="1:11" s="11" customFormat="1" ht="18" customHeight="1" x14ac:dyDescent="0.25">
      <c r="A12" s="8" t="s">
        <v>29</v>
      </c>
      <c r="B12" s="9">
        <v>65</v>
      </c>
      <c r="C12" s="35">
        <f t="shared" si="0"/>
        <v>3.0794011749099869E-3</v>
      </c>
      <c r="D12" s="34"/>
      <c r="E12" s="9">
        <v>80</v>
      </c>
      <c r="F12" s="35">
        <f t="shared" si="1"/>
        <v>3.7900322152738296E-3</v>
      </c>
      <c r="G12" s="46"/>
    </row>
    <row r="13" spans="1:11" s="11" customFormat="1" ht="18" customHeight="1" x14ac:dyDescent="0.25">
      <c r="A13" s="8" t="s">
        <v>4</v>
      </c>
      <c r="B13" s="9">
        <v>196</v>
      </c>
      <c r="C13" s="35">
        <f t="shared" si="0"/>
        <v>9.2855789274208823E-3</v>
      </c>
      <c r="D13" s="34"/>
      <c r="E13" s="9" t="s">
        <v>30</v>
      </c>
      <c r="F13" s="35" t="s">
        <v>30</v>
      </c>
      <c r="G13" s="10"/>
    </row>
    <row r="14" spans="1:11" s="11" customFormat="1" ht="18" customHeight="1" x14ac:dyDescent="0.25">
      <c r="A14" s="8" t="s">
        <v>1</v>
      </c>
      <c r="B14" s="9">
        <v>226</v>
      </c>
      <c r="C14" s="35">
        <f t="shared" si="0"/>
        <v>1.0706841008148569E-2</v>
      </c>
      <c r="D14" s="34"/>
      <c r="E14" s="9">
        <v>415.5</v>
      </c>
      <c r="F14" s="35">
        <f t="shared" si="1"/>
        <v>1.9684479818078453E-2</v>
      </c>
      <c r="G14" s="10"/>
    </row>
    <row r="15" spans="1:11" s="11" customFormat="1" ht="18" customHeight="1" x14ac:dyDescent="0.25">
      <c r="A15" s="12" t="s">
        <v>2</v>
      </c>
      <c r="B15" s="13">
        <f>SUM(B10:B14)</f>
        <v>6314.5999999999995</v>
      </c>
      <c r="C15" s="47">
        <f t="shared" si="0"/>
        <v>0.29915671783210157</v>
      </c>
      <c r="D15" s="14"/>
      <c r="E15" s="13">
        <v>2072</v>
      </c>
      <c r="F15" s="47">
        <f t="shared" si="1"/>
        <v>9.8161834375592186E-2</v>
      </c>
      <c r="G15" s="10"/>
    </row>
    <row r="16" spans="1:11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s="21" customFormat="1" ht="10.199999999999999" x14ac:dyDescent="0.25">
      <c r="A20" s="20" t="s">
        <v>24</v>
      </c>
      <c r="C20" s="22"/>
      <c r="D20" s="22"/>
      <c r="E20" s="23"/>
      <c r="F20" s="22"/>
      <c r="G20" s="22"/>
      <c r="H20" s="24"/>
    </row>
    <row r="21" spans="1:8" x14ac:dyDescent="0.25">
      <c r="A21" s="37" t="s">
        <v>13</v>
      </c>
    </row>
    <row r="22" spans="1:8" x14ac:dyDescent="0.25">
      <c r="A22" s="37" t="s">
        <v>9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2021-01-25T12:20:09Z</cp:lastPrinted>
  <dcterms:created xsi:type="dcterms:W3CDTF">2015-03-30T13:59:09Z</dcterms:created>
  <dcterms:modified xsi:type="dcterms:W3CDTF">2025-03-11T15:00:26Z</dcterms:modified>
</cp:coreProperties>
</file>