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3040" windowHeight="12735"/>
  </bookViews>
  <sheets>
    <sheet name="Plan compte résultats" sheetId="1" r:id="rId1"/>
    <sheet name="Plan trésorerie" sheetId="2" r:id="rId2"/>
    <sheet name="Amortissements" sheetId="3" r:id="rId3"/>
    <sheet name="Emprunts" sheetId="5" r:id="rId4"/>
  </sheets>
  <definedNames>
    <definedName name="_xlnm.Print_Area" localSheetId="2">Amortissements!$A$1:$K$42</definedName>
    <definedName name="_xlnm.Print_Area" localSheetId="0">'Plan compte résultats'!$A$1:$J$74</definedName>
    <definedName name="_xlnm.Print_Area" localSheetId="1">'Plan trésorerie'!$A$1:$I$31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5" l="1"/>
  <c r="H47" i="5"/>
  <c r="G44" i="5"/>
  <c r="G47" i="5"/>
  <c r="F44" i="5"/>
  <c r="F46" i="5"/>
  <c r="F47" i="5"/>
  <c r="E44" i="5"/>
  <c r="E45" i="5"/>
  <c r="E47" i="5"/>
  <c r="D44" i="5"/>
  <c r="D47" i="5"/>
  <c r="C44" i="5"/>
  <c r="C47" i="5"/>
  <c r="B47" i="5"/>
  <c r="H33" i="5"/>
  <c r="G33" i="5"/>
  <c r="F33" i="5"/>
  <c r="E33" i="5"/>
  <c r="D33" i="5"/>
  <c r="C33" i="5"/>
  <c r="B33" i="5"/>
  <c r="H40" i="5"/>
  <c r="G40" i="5"/>
  <c r="F40" i="5"/>
  <c r="E40" i="5"/>
  <c r="D40" i="5"/>
  <c r="C40" i="5"/>
  <c r="B40" i="5"/>
  <c r="G16" i="1"/>
  <c r="H16" i="1"/>
  <c r="I16" i="1"/>
  <c r="G56" i="1"/>
  <c r="H56" i="1"/>
  <c r="I56" i="1"/>
  <c r="G54" i="1"/>
  <c r="H54" i="1"/>
  <c r="I54" i="1"/>
  <c r="G51" i="1"/>
  <c r="H51" i="1"/>
  <c r="I51" i="1"/>
  <c r="G50" i="1"/>
  <c r="H50" i="1"/>
  <c r="I50" i="1"/>
  <c r="G49" i="1"/>
  <c r="H49" i="1"/>
  <c r="I49" i="1"/>
  <c r="G47" i="1"/>
  <c r="H47" i="1"/>
  <c r="I47" i="1"/>
  <c r="G46" i="1"/>
  <c r="H46" i="1"/>
  <c r="I46" i="1"/>
  <c r="G45" i="1"/>
  <c r="H45" i="1"/>
  <c r="I45" i="1"/>
  <c r="G10" i="1"/>
  <c r="H10" i="1"/>
  <c r="I10" i="1"/>
  <c r="G17" i="1"/>
  <c r="H17" i="1"/>
  <c r="I17" i="1"/>
  <c r="G6" i="1"/>
  <c r="H6" i="1"/>
  <c r="I6" i="1"/>
  <c r="G5" i="1"/>
  <c r="H5" i="1"/>
  <c r="I5" i="1"/>
  <c r="I19" i="3"/>
  <c r="J35" i="3"/>
  <c r="I35" i="3"/>
  <c r="H35" i="3"/>
  <c r="G35" i="3"/>
  <c r="F35" i="3"/>
  <c r="E35" i="3"/>
  <c r="D35" i="3"/>
  <c r="I27" i="2"/>
  <c r="H27" i="2"/>
  <c r="I12" i="2"/>
  <c r="H12" i="2"/>
  <c r="G12" i="2"/>
  <c r="F12" i="2"/>
  <c r="E12" i="2"/>
  <c r="D12" i="2"/>
  <c r="I11" i="2"/>
  <c r="H11" i="2"/>
  <c r="G11" i="2"/>
  <c r="F11" i="2"/>
  <c r="E11" i="2"/>
  <c r="D11" i="2"/>
  <c r="C12" i="2"/>
  <c r="C11" i="2"/>
  <c r="I59" i="1"/>
  <c r="I6" i="2"/>
  <c r="H59" i="1"/>
  <c r="H6" i="2"/>
  <c r="G59" i="1"/>
  <c r="G6" i="2"/>
  <c r="F59" i="1"/>
  <c r="F6" i="2"/>
  <c r="E59" i="1"/>
  <c r="E6" i="2"/>
  <c r="D59" i="1"/>
  <c r="D6" i="2"/>
  <c r="C59" i="1"/>
  <c r="C6" i="2"/>
  <c r="I22" i="1"/>
  <c r="I5" i="2"/>
  <c r="H22" i="1"/>
  <c r="H5" i="2"/>
  <c r="G22" i="1"/>
  <c r="G5" i="2"/>
  <c r="F22" i="1"/>
  <c r="F5" i="2"/>
  <c r="E22" i="1"/>
  <c r="E5" i="2"/>
  <c r="D22" i="1"/>
  <c r="D5" i="2"/>
  <c r="C22" i="1"/>
  <c r="C5" i="2"/>
  <c r="D7" i="2"/>
  <c r="D10" i="2"/>
  <c r="D13" i="2"/>
  <c r="F7" i="2"/>
  <c r="F10" i="2"/>
  <c r="F13" i="2"/>
  <c r="F19" i="2"/>
  <c r="H7" i="2"/>
  <c r="H10" i="2"/>
  <c r="H13" i="2"/>
  <c r="H19" i="2"/>
  <c r="C7" i="2"/>
  <c r="C10" i="2"/>
  <c r="C13" i="2"/>
  <c r="E7" i="2"/>
  <c r="E10" i="2"/>
  <c r="E13" i="2"/>
  <c r="E19" i="2"/>
  <c r="G7" i="2"/>
  <c r="G10" i="2"/>
  <c r="G13" i="2"/>
  <c r="G19" i="2"/>
  <c r="I7" i="2"/>
  <c r="I10" i="2"/>
  <c r="I13" i="2"/>
  <c r="I19" i="2"/>
  <c r="E27" i="2"/>
  <c r="F27" i="2"/>
  <c r="G27" i="2"/>
  <c r="E22" i="2"/>
  <c r="E29" i="2"/>
  <c r="F18" i="2"/>
  <c r="F22" i="2"/>
  <c r="F29" i="2"/>
  <c r="G18" i="2"/>
  <c r="G22" i="2"/>
  <c r="G29" i="2"/>
  <c r="H18" i="2"/>
  <c r="H22" i="2"/>
  <c r="H29" i="2"/>
  <c r="I18" i="2"/>
  <c r="I22" i="2"/>
  <c r="I29" i="2"/>
</calcChain>
</file>

<file path=xl/sharedStrings.xml><?xml version="1.0" encoding="utf-8"?>
<sst xmlns="http://schemas.openxmlformats.org/spreadsheetml/2006/main" count="266" uniqueCount="176">
  <si>
    <t>Autofinancement</t>
  </si>
  <si>
    <t>Plan général de trésorerie</t>
  </si>
  <si>
    <t>Trésorerie (le 1.1 de chaque année)</t>
  </si>
  <si>
    <t>Recettes d'investissements</t>
  </si>
  <si>
    <t>Nouveaux emprunts</t>
  </si>
  <si>
    <t>Remboursements d'emprunts</t>
  </si>
  <si>
    <t>Calcul de différents ratios</t>
  </si>
  <si>
    <t>Emprunts</t>
  </si>
  <si>
    <t>REVENUS</t>
  </si>
  <si>
    <t>CHARGES</t>
  </si>
  <si>
    <t>Charges de personnel</t>
  </si>
  <si>
    <t>Charges de biens, services, autres charges d'expl.</t>
  </si>
  <si>
    <t>Charges financières</t>
  </si>
  <si>
    <t>Attributions aux fonds/financements spéciaux</t>
  </si>
  <si>
    <t>Amortissements du PA</t>
  </si>
  <si>
    <t>Charges de transfert</t>
  </si>
  <si>
    <t xml:space="preserve">  Amortissements prêts du PA</t>
  </si>
  <si>
    <t xml:space="preserve">  Amortissements participations du PA</t>
  </si>
  <si>
    <t xml:space="preserve">  Amortissements subventions d'investissement</t>
  </si>
  <si>
    <t>Charges extraodinaires</t>
  </si>
  <si>
    <t xml:space="preserve">  Amortissements complémentaires du PA</t>
  </si>
  <si>
    <t xml:space="preserve">  Autres charges extraordinaires</t>
  </si>
  <si>
    <t xml:space="preserve">  Autres charges de transfert</t>
  </si>
  <si>
    <t xml:space="preserve">  Péréquation financière intercommunale</t>
  </si>
  <si>
    <t>TOTAL CHARGES</t>
  </si>
  <si>
    <t xml:space="preserve">  Charges d'intérêts</t>
  </si>
  <si>
    <t xml:space="preserve">  Autres charges financières</t>
  </si>
  <si>
    <t>Autres 38</t>
  </si>
  <si>
    <t>Autres 36</t>
  </si>
  <si>
    <t>Autres 34</t>
  </si>
  <si>
    <t>Amortissements du PA (nature 33, 364, 365, 366, 383) : voir le détail par crédit au tableau n°5.</t>
  </si>
  <si>
    <t>4010-4011</t>
  </si>
  <si>
    <t xml:space="preserve">  Impôts directs PP</t>
  </si>
  <si>
    <t xml:space="preserve">  Impôts directs PM (dont fonds péréquation PM)</t>
  </si>
  <si>
    <t xml:space="preserve">  Taxe professionnelle communale</t>
  </si>
  <si>
    <t xml:space="preserve">  Impôts sur les chiens</t>
  </si>
  <si>
    <t>Revenus régaliens et de concessions</t>
  </si>
  <si>
    <t>Taxes</t>
  </si>
  <si>
    <t>Revenus divers</t>
  </si>
  <si>
    <t>Prélèvement sur les fonds/financements spéciaux</t>
  </si>
  <si>
    <t>Revenus de transferts</t>
  </si>
  <si>
    <t>Subventions à redistribuer</t>
  </si>
  <si>
    <t>Subventions redistribuées</t>
  </si>
  <si>
    <t>Revenus extrordinaires</t>
  </si>
  <si>
    <t>TOTAL REVENUS</t>
  </si>
  <si>
    <t>Cptes
2019</t>
  </si>
  <si>
    <t>Cptes
2018</t>
  </si>
  <si>
    <t>Budget
2020</t>
  </si>
  <si>
    <t>Plan 
2022</t>
  </si>
  <si>
    <t>Plan
2023</t>
  </si>
  <si>
    <t>Plan
2024</t>
  </si>
  <si>
    <t>(Tableau 1)</t>
  </si>
  <si>
    <t>(Tableau 2)</t>
  </si>
  <si>
    <t>(Tableau 3)</t>
  </si>
  <si>
    <t>Revenus du compte de résultats</t>
  </si>
  <si>
    <t>Charges du compte de résultats</t>
  </si>
  <si>
    <t>Reprise tableau 1</t>
  </si>
  <si>
    <t>Reprise tableau 2</t>
  </si>
  <si>
    <t>Excédent revenus / (charges)</t>
  </si>
  <si>
    <t>Compte de résultats</t>
  </si>
  <si>
    <t>Autofinancement :</t>
  </si>
  <si>
    <t xml:space="preserve">  Excédent revenus / (charges)</t>
  </si>
  <si>
    <t xml:space="preserve">  Amortissements du PA</t>
  </si>
  <si>
    <t xml:space="preserve"> 4-3</t>
  </si>
  <si>
    <t>Dépenses d'engagement PF</t>
  </si>
  <si>
    <t>Dépenses d'investissements PA</t>
  </si>
  <si>
    <t>Trésorerie 31.12.</t>
  </si>
  <si>
    <t>1er an : chiffre connu; 
puis Trésorerie 31.12.n-1</t>
  </si>
  <si>
    <t>Source-Emploi</t>
  </si>
  <si>
    <t>Total emploi</t>
  </si>
  <si>
    <t>Total source</t>
  </si>
  <si>
    <t>Ci-dessus</t>
  </si>
  <si>
    <t>Selon tableau n°6</t>
  </si>
  <si>
    <t>Revenus financiers</t>
  </si>
  <si>
    <t>A vérifier : le solde prévu pour la trésorerie au 31.12 ne doit pas être négatif.</t>
  </si>
  <si>
    <t>Intitulé du crédit</t>
  </si>
  <si>
    <t>Montant voté</t>
  </si>
  <si>
    <t>(Tableau 5)</t>
  </si>
  <si>
    <t xml:space="preserve">Amortissements </t>
  </si>
  <si>
    <t>Amortissements Budget 2020</t>
  </si>
  <si>
    <t>Amortissements Plan 2022</t>
  </si>
  <si>
    <t>Amortissements Plan 2023</t>
  </si>
  <si>
    <t>Amortissements Plan 2024</t>
  </si>
  <si>
    <t>Amortissements Comptes 2018</t>
  </si>
  <si>
    <t>Amortissements Comptes 2019</t>
  </si>
  <si>
    <t>Soit la liste des crédits en cours d'amortissements (liste ressortant de la comptabilité des immobilisations).</t>
  </si>
  <si>
    <t>(Tableau 6)</t>
  </si>
  <si>
    <t xml:space="preserve">  Crédit 1</t>
  </si>
  <si>
    <t xml:space="preserve">  Crédit 2</t>
  </si>
  <si>
    <t xml:space="preserve">Dépenses du PF prévues : </t>
  </si>
  <si>
    <t xml:space="preserve">  Crédit ...</t>
  </si>
  <si>
    <t xml:space="preserve"> Emprunts 1</t>
  </si>
  <si>
    <t xml:space="preserve"> Emprunts 2</t>
  </si>
  <si>
    <t>Remboursements d'emprunts prévus :</t>
  </si>
  <si>
    <t>Taux d'intérêts prévus :</t>
  </si>
  <si>
    <t xml:space="preserve"> Emprunts 2 </t>
  </si>
  <si>
    <t xml:space="preserve"> Emprunts 1 </t>
  </si>
  <si>
    <t xml:space="preserve"> Emprunts 3 </t>
  </si>
  <si>
    <t>Recettes d'investissements du PA :</t>
  </si>
  <si>
    <t>Dépenses d'investissements du PA :</t>
  </si>
  <si>
    <t>Total des intérêts</t>
  </si>
  <si>
    <t>Report tableau 1</t>
  </si>
  <si>
    <t>Dépenses sur les crédits d'engagement (PA + PF)</t>
  </si>
  <si>
    <t>(Tableau 4)</t>
  </si>
  <si>
    <t>Degré d'autofinancement</t>
  </si>
  <si>
    <t>Part des charges d'intérêts</t>
  </si>
  <si>
    <t>Taux d'endettement net</t>
  </si>
  <si>
    <t xml:space="preserve">   Revenus des intérêts</t>
  </si>
  <si>
    <t xml:space="preserve">   Autres revenus financiers</t>
  </si>
  <si>
    <t>Autres 44</t>
  </si>
  <si>
    <t>Report tableau 4</t>
  </si>
  <si>
    <t>Collecteurs route Grange</t>
  </si>
  <si>
    <t>Rénovation mairie</t>
  </si>
  <si>
    <t>Construction crèche</t>
  </si>
  <si>
    <t>Mobilier EVE</t>
  </si>
  <si>
    <t>Véhicule pompiers</t>
  </si>
  <si>
    <t>Prêts du PA</t>
  </si>
  <si>
    <t>Participations du PA</t>
  </si>
  <si>
    <t>Total (nat 365)</t>
  </si>
  <si>
    <t>Total (nat 364)</t>
  </si>
  <si>
    <t>Total (nat 33)</t>
  </si>
  <si>
    <t>Subventions d'investissement</t>
  </si>
  <si>
    <t>Total (nat 366)</t>
  </si>
  <si>
    <t>Amortissements complémentaire</t>
  </si>
  <si>
    <t>Total (nat 383)</t>
  </si>
  <si>
    <t xml:space="preserve"> ---</t>
  </si>
  <si>
    <t xml:space="preserve"> …</t>
  </si>
  <si>
    <t>Subv. Invest FIDU</t>
  </si>
  <si>
    <t>Subv. rénovation Eglise</t>
  </si>
  <si>
    <t>Réfection route Neuve</t>
  </si>
  <si>
    <t>Date du crédit ou intentions</t>
  </si>
  <si>
    <t>Construction salle communale</t>
  </si>
  <si>
    <t>intention</t>
  </si>
  <si>
    <t>Mobilier salle communale</t>
  </si>
  <si>
    <t>A ajouter : la liste des crédits prévus pour le futur (intentions).</t>
  </si>
  <si>
    <t>Projet Budget 2021</t>
  </si>
  <si>
    <t>Amortissements Projet budget 2021</t>
  </si>
  <si>
    <t>Réfection route Place</t>
  </si>
  <si>
    <t>Rénovation déchetterie</t>
  </si>
  <si>
    <t>Réfection tennis</t>
  </si>
  <si>
    <t>Rénovation école</t>
  </si>
  <si>
    <t>Charges de personnel - allocation vie chère : 0.1%</t>
  </si>
  <si>
    <t>Charges de personnel - augmentations statutaires : 1.2 %.</t>
  </si>
  <si>
    <t xml:space="preserve">Charges de personnel - variation des effectifs :  en 2022, 2 engagements. </t>
  </si>
  <si>
    <t>Inflation : 0.5% par année</t>
  </si>
  <si>
    <t>Biens, services et autres charges d'exploitation : (0.5 % inflation + 1 % de charges nouvelles)</t>
  </si>
  <si>
    <t>Autres charges de transferts : 0.5% inflation.</t>
  </si>
  <si>
    <t>Autres charges financières : +0.5%.</t>
  </si>
  <si>
    <t>Attributions aux fonds/financements spéciaux : stable.</t>
  </si>
  <si>
    <t>Péréquation financière intercommunale : variation en fonction de la fiscalité.</t>
  </si>
  <si>
    <t xml:space="preserve">Impôts directs PP : selon coefficient transmis par le DF et selon une augmentation de la population. </t>
  </si>
  <si>
    <t>Taxe professionnelle communale : :selon coefficient transmis par le DF pour les PM, nouvelles/disparitions entreprises : prévues à 0.</t>
  </si>
  <si>
    <t>Impots sur les chiens : stable.</t>
  </si>
  <si>
    <t>Revenus régaliens et de concessions : selon inflation.</t>
  </si>
  <si>
    <t>Taxes : selon inflation.</t>
  </si>
  <si>
    <t>Revenus divers : selon inflation.</t>
  </si>
  <si>
    <t>Prélèvement sur les fonds/financements spéciaux : stable.</t>
  </si>
  <si>
    <t>Revenus de transferts : selon inflation.</t>
  </si>
  <si>
    <t>Autres revenus financiers : selon inflation.</t>
  </si>
  <si>
    <t>Emprunts existants :</t>
  </si>
  <si>
    <t>Nouveaux emprunts :</t>
  </si>
  <si>
    <t xml:space="preserve"> Emprunts 3</t>
  </si>
  <si>
    <t xml:space="preserve"> Emprunts 4</t>
  </si>
  <si>
    <t>Charges d'intérêts : voir le détail de la situation des emprunts au tableau n°7.</t>
  </si>
  <si>
    <t>Subventions redistribuées : stable.</t>
  </si>
  <si>
    <t>Critères d'évaluation des charges utilisés pour les plans 2022 à 2024 :</t>
  </si>
  <si>
    <t>Critères d'évaluation des revenus utilisés pour les plans 2022 à 2024 :</t>
  </si>
  <si>
    <t>Impôts directs PM (dont fonds péréquation PM) :selon coefficient transmis par le DF, nouvelles/disparitions entreprises : prévues à 0.</t>
  </si>
  <si>
    <t>Subventions à redistribuer : stable.</t>
  </si>
  <si>
    <t>(Tableau 7)</t>
  </si>
  <si>
    <t>Selon tableau n°7</t>
  </si>
  <si>
    <t>BUDGET 2021 ET PLAN FINANCIER QUADRIENNAL 2022-2024</t>
  </si>
  <si>
    <t>Tabl. 5</t>
  </si>
  <si>
    <t>Tabl. 7</t>
  </si>
  <si>
    <r>
      <t xml:space="preserve">BUDGET 2021 ET PLAN FINANCIER QUADRIENNAL 2022-2024 </t>
    </r>
    <r>
      <rPr>
        <sz val="10"/>
        <rFont val="Arial"/>
        <family val="2"/>
      </rPr>
      <t>(été/automne 2020)</t>
    </r>
  </si>
  <si>
    <t>Immobilisations corporelles et incorporelles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</si>
</sst>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name val="Helv"/>
    </font>
    <font>
      <sz val="10"/>
      <name val="Helv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</font>
    <font>
      <u/>
      <sz val="8"/>
      <name val="Arial"/>
    </font>
    <font>
      <b/>
      <i/>
      <sz val="8"/>
      <name val="Arial"/>
    </font>
    <font>
      <b/>
      <i/>
      <sz val="5"/>
      <name val="Arial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BF1DE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9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7">
    <xf numFmtId="0" fontId="0" fillId="0" borderId="0" xfId="0"/>
    <xf numFmtId="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" fontId="5" fillId="0" borderId="0" xfId="0" applyNumberFormat="1" applyFont="1" applyFill="1"/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/>
    <xf numFmtId="14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/>
    <xf numFmtId="3" fontId="11" fillId="0" borderId="0" xfId="0" applyNumberFormat="1" applyFont="1" applyBorder="1"/>
    <xf numFmtId="10" fontId="11" fillId="0" borderId="0" xfId="0" applyNumberFormat="1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3" borderId="0" xfId="0" applyFont="1" applyFill="1"/>
    <xf numFmtId="0" fontId="1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0" fontId="2" fillId="3" borderId="0" xfId="0" applyFont="1" applyFill="1" applyAlignment="1">
      <alignment horizontal="center" wrapText="1"/>
    </xf>
    <xf numFmtId="3" fontId="3" fillId="3" borderId="0" xfId="0" applyNumberFormat="1" applyFont="1" applyFill="1"/>
    <xf numFmtId="0" fontId="3" fillId="0" borderId="0" xfId="0" applyFont="1" applyAlignment="1">
      <alignment horizontal="center"/>
    </xf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left"/>
    </xf>
    <xf numFmtId="3" fontId="3" fillId="0" borderId="0" xfId="0" applyNumberFormat="1" applyFont="1" applyBorder="1"/>
    <xf numFmtId="0" fontId="11" fillId="0" borderId="0" xfId="0" applyFont="1" applyFill="1"/>
    <xf numFmtId="3" fontId="3" fillId="0" borderId="0" xfId="0" applyNumberFormat="1" applyFont="1" applyBorder="1" applyAlignment="1">
      <alignment horizontal="center"/>
    </xf>
    <xf numFmtId="3" fontId="11" fillId="0" borderId="0" xfId="0" applyNumberFormat="1" applyFont="1" applyFill="1" applyBorder="1"/>
    <xf numFmtId="3" fontId="3" fillId="0" borderId="0" xfId="0" applyNumberFormat="1" applyFont="1" applyBorder="1" applyAlignment="1">
      <alignment horizontal="center" wrapText="1"/>
    </xf>
    <xf numFmtId="0" fontId="11" fillId="4" borderId="0" xfId="0" applyNumberFormat="1" applyFont="1" applyFill="1" applyBorder="1" applyAlignment="1">
      <alignment horizontal="center"/>
    </xf>
    <xf numFmtId="0" fontId="11" fillId="4" borderId="0" xfId="0" applyFont="1" applyFill="1"/>
    <xf numFmtId="3" fontId="11" fillId="4" borderId="0" xfId="0" applyNumberFormat="1" applyFont="1" applyFill="1"/>
    <xf numFmtId="164" fontId="11" fillId="4" borderId="0" xfId="2" applyNumberFormat="1" applyFont="1" applyFill="1"/>
    <xf numFmtId="0" fontId="2" fillId="0" borderId="0" xfId="0" applyFont="1"/>
    <xf numFmtId="0" fontId="3" fillId="0" borderId="0" xfId="0" applyFont="1" applyAlignment="1"/>
    <xf numFmtId="9" fontId="3" fillId="0" borderId="0" xfId="0" applyNumberFormat="1" applyFont="1"/>
    <xf numFmtId="4" fontId="3" fillId="2" borderId="0" xfId="0" applyNumberFormat="1" applyFont="1" applyFill="1" applyBorder="1"/>
    <xf numFmtId="14" fontId="3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/>
    <xf numFmtId="4" fontId="4" fillId="2" borderId="0" xfId="0" applyNumberFormat="1" applyFont="1" applyFill="1" applyBorder="1"/>
    <xf numFmtId="4" fontId="6" fillId="2" borderId="0" xfId="0" applyNumberFormat="1" applyFont="1" applyFill="1" applyBorder="1"/>
    <xf numFmtId="0" fontId="10" fillId="0" borderId="0" xfId="0" applyFont="1" applyFill="1" applyAlignment="1">
      <alignment horizontal="left"/>
    </xf>
    <xf numFmtId="4" fontId="11" fillId="0" borderId="0" xfId="0" applyNumberFormat="1" applyFont="1" applyAlignment="1">
      <alignment horizontal="left"/>
    </xf>
    <xf numFmtId="3" fontId="11" fillId="0" borderId="0" xfId="0" applyNumberFormat="1" applyFont="1" applyFill="1"/>
    <xf numFmtId="3" fontId="3" fillId="0" borderId="0" xfId="0" applyNumberFormat="1" applyFont="1"/>
    <xf numFmtId="3" fontId="2" fillId="4" borderId="0" xfId="0" applyNumberFormat="1" applyFont="1" applyFill="1" applyBorder="1"/>
    <xf numFmtId="3" fontId="3" fillId="4" borderId="0" xfId="0" applyNumberFormat="1" applyFont="1" applyFill="1"/>
    <xf numFmtId="14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" fontId="2" fillId="0" borderId="0" xfId="0" applyNumberFormat="1" applyFont="1"/>
    <xf numFmtId="4" fontId="3" fillId="2" borderId="0" xfId="0" applyNumberFormat="1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/>
    </xf>
    <xf numFmtId="4" fontId="3" fillId="6" borderId="0" xfId="0" applyNumberFormat="1" applyFont="1" applyFill="1" applyBorder="1" applyAlignment="1">
      <alignment horizontal="center" vertical="center" wrapText="1"/>
    </xf>
    <xf numFmtId="14" fontId="3" fillId="6" borderId="0" xfId="0" applyNumberFormat="1" applyFont="1" applyFill="1" applyBorder="1" applyAlignment="1">
      <alignment horizontal="center" vertical="center" wrapText="1"/>
    </xf>
    <xf numFmtId="4" fontId="2" fillId="5" borderId="0" xfId="0" applyNumberFormat="1" applyFont="1" applyFill="1" applyBorder="1" applyAlignment="1">
      <alignment horizontal="left"/>
    </xf>
    <xf numFmtId="14" fontId="3" fillId="5" borderId="0" xfId="0" applyNumberFormat="1" applyFont="1" applyFill="1" applyBorder="1" applyAlignment="1">
      <alignment horizontal="center"/>
    </xf>
    <xf numFmtId="4" fontId="3" fillId="5" borderId="0" xfId="0" applyNumberFormat="1" applyFont="1" applyFill="1" applyBorder="1"/>
    <xf numFmtId="4" fontId="5" fillId="5" borderId="0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7" borderId="0" xfId="0" applyNumberFormat="1" applyFont="1" applyFill="1" applyAlignment="1">
      <alignment horizontal="right"/>
    </xf>
    <xf numFmtId="3" fontId="3" fillId="3" borderId="0" xfId="1" applyNumberFormat="1" applyFont="1" applyFill="1"/>
    <xf numFmtId="3" fontId="3" fillId="3" borderId="2" xfId="0" applyNumberFormat="1" applyFont="1" applyFill="1" applyBorder="1"/>
    <xf numFmtId="3" fontId="2" fillId="3" borderId="0" xfId="0" applyNumberFormat="1" applyFont="1" applyFill="1" applyAlignment="1">
      <alignment vertical="center"/>
    </xf>
    <xf numFmtId="3" fontId="3" fillId="3" borderId="0" xfId="1" applyNumberFormat="1" applyFont="1" applyFill="1" applyBorder="1"/>
    <xf numFmtId="3" fontId="3" fillId="3" borderId="2" xfId="1" applyNumberFormat="1" applyFont="1" applyFill="1" applyBorder="1"/>
    <xf numFmtId="3" fontId="2" fillId="3" borderId="0" xfId="1" applyNumberFormat="1" applyFont="1" applyFill="1" applyAlignment="1">
      <alignment vertical="center"/>
    </xf>
    <xf numFmtId="3" fontId="3" fillId="0" borderId="2" xfId="0" applyNumberFormat="1" applyFont="1" applyBorder="1"/>
    <xf numFmtId="0" fontId="3" fillId="0" borderId="2" xfId="0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2" xfId="0" applyNumberFormat="1" applyFont="1" applyFill="1" applyBorder="1"/>
    <xf numFmtId="3" fontId="3" fillId="0" borderId="1" xfId="0" applyNumberFormat="1" applyFont="1" applyBorder="1"/>
    <xf numFmtId="0" fontId="17" fillId="3" borderId="0" xfId="0" applyFont="1" applyFill="1" applyAlignment="1">
      <alignment vertical="center"/>
    </xf>
    <xf numFmtId="0" fontId="18" fillId="3" borderId="0" xfId="0" applyFont="1" applyFill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59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zoomScale="125" zoomScaleNormal="125" zoomScalePageLayoutView="125" workbookViewId="0">
      <selection activeCell="A2" sqref="A2:I2"/>
    </sheetView>
  </sheetViews>
  <sheetFormatPr baseColWidth="10" defaultColWidth="10.7109375" defaultRowHeight="12.75" x14ac:dyDescent="0.2"/>
  <cols>
    <col min="1" max="1" width="45.140625" style="15" customWidth="1"/>
    <col min="2" max="2" width="9" style="15" bestFit="1" customWidth="1"/>
    <col min="3" max="3" width="7.85546875" style="15" bestFit="1" customWidth="1"/>
    <col min="4" max="4" width="8.42578125" style="15" bestFit="1" customWidth="1"/>
    <col min="5" max="5" width="7.5703125" style="15" bestFit="1" customWidth="1"/>
    <col min="6" max="6" width="9" style="15" bestFit="1" customWidth="1"/>
    <col min="7" max="7" width="7.5703125" style="15" bestFit="1" customWidth="1"/>
    <col min="8" max="9" width="7.85546875" style="15" bestFit="1" customWidth="1"/>
    <col min="10" max="10" width="5.5703125" style="15" bestFit="1" customWidth="1"/>
    <col min="11" max="11" width="122.85546875" style="3" customWidth="1"/>
    <col min="12" max="16384" width="10.7109375" style="15"/>
  </cols>
  <sheetData>
    <row r="1" spans="1:10" ht="15.75" x14ac:dyDescent="0.25">
      <c r="A1" s="86" t="s">
        <v>174</v>
      </c>
      <c r="B1" s="86"/>
      <c r="C1" s="86"/>
      <c r="D1" s="86"/>
      <c r="E1" s="86"/>
      <c r="F1" s="86"/>
      <c r="G1" s="86"/>
      <c r="H1" s="86"/>
      <c r="I1" s="86"/>
    </row>
    <row r="2" spans="1:10" x14ac:dyDescent="0.2">
      <c r="A2" s="85"/>
      <c r="B2" s="85"/>
      <c r="C2" s="85"/>
      <c r="D2" s="85"/>
      <c r="E2" s="85"/>
      <c r="F2" s="85"/>
      <c r="G2" s="85"/>
      <c r="H2" s="85"/>
      <c r="I2" s="85"/>
    </row>
    <row r="3" spans="1:10" ht="17.25" customHeight="1" x14ac:dyDescent="0.2">
      <c r="A3" s="85" t="s">
        <v>51</v>
      </c>
      <c r="B3" s="85"/>
      <c r="C3" s="85"/>
      <c r="D3" s="85"/>
      <c r="E3" s="85"/>
      <c r="F3" s="85"/>
      <c r="G3" s="85"/>
      <c r="H3" s="85"/>
      <c r="I3" s="85"/>
    </row>
    <row r="4" spans="1:10" ht="36" customHeight="1" x14ac:dyDescent="0.2">
      <c r="A4" s="83" t="s">
        <v>9</v>
      </c>
      <c r="B4" s="25"/>
      <c r="C4" s="29" t="s">
        <v>46</v>
      </c>
      <c r="D4" s="29" t="s">
        <v>45</v>
      </c>
      <c r="E4" s="29" t="s">
        <v>47</v>
      </c>
      <c r="F4" s="29" t="s">
        <v>135</v>
      </c>
      <c r="G4" s="29" t="s">
        <v>48</v>
      </c>
      <c r="H4" s="29" t="s">
        <v>49</v>
      </c>
      <c r="I4" s="29" t="s">
        <v>50</v>
      </c>
    </row>
    <row r="5" spans="1:10" x14ac:dyDescent="0.2">
      <c r="A5" s="84" t="s">
        <v>10</v>
      </c>
      <c r="B5" s="27">
        <v>30</v>
      </c>
      <c r="C5" s="30">
        <v>1387526.23</v>
      </c>
      <c r="D5" s="30">
        <v>1526352.25</v>
      </c>
      <c r="E5" s="30">
        <v>1500000</v>
      </c>
      <c r="F5" s="30">
        <v>1580000</v>
      </c>
      <c r="G5" s="30">
        <f>F5*1.013+200000</f>
        <v>1800539.9999999998</v>
      </c>
      <c r="H5" s="30">
        <f>G5*1.013</f>
        <v>1823947.0199999996</v>
      </c>
      <c r="I5" s="30">
        <f>H5*1.013</f>
        <v>1847658.3312599994</v>
      </c>
    </row>
    <row r="6" spans="1:10" x14ac:dyDescent="0.2">
      <c r="A6" s="84" t="s">
        <v>11</v>
      </c>
      <c r="B6" s="27">
        <v>31</v>
      </c>
      <c r="C6" s="30">
        <v>2602548.2000000002</v>
      </c>
      <c r="D6" s="30">
        <v>2658982.2000000002</v>
      </c>
      <c r="E6" s="30">
        <v>2720000</v>
      </c>
      <c r="F6" s="30">
        <v>2720000</v>
      </c>
      <c r="G6" s="30">
        <f t="shared" ref="G6:I6" si="0">F6*1.015</f>
        <v>2760799.9999999995</v>
      </c>
      <c r="H6" s="30">
        <f t="shared" si="0"/>
        <v>2802211.9999999991</v>
      </c>
      <c r="I6" s="30">
        <f t="shared" si="0"/>
        <v>2844245.1799999988</v>
      </c>
    </row>
    <row r="7" spans="1:10" x14ac:dyDescent="0.2">
      <c r="A7" s="84" t="s">
        <v>14</v>
      </c>
      <c r="B7" s="27">
        <v>33</v>
      </c>
      <c r="C7" s="30">
        <v>847526</v>
      </c>
      <c r="D7" s="30">
        <v>862548.2</v>
      </c>
      <c r="E7" s="30">
        <v>842562.2</v>
      </c>
      <c r="F7" s="30">
        <v>895621</v>
      </c>
      <c r="G7" s="30">
        <v>981568</v>
      </c>
      <c r="H7" s="30">
        <v>915258.2</v>
      </c>
      <c r="I7" s="30">
        <v>895824</v>
      </c>
      <c r="J7" s="3" t="s">
        <v>172</v>
      </c>
    </row>
    <row r="8" spans="1:10" x14ac:dyDescent="0.2">
      <c r="A8" s="84" t="s">
        <v>12</v>
      </c>
      <c r="B8" s="27"/>
      <c r="C8" s="30"/>
      <c r="D8" s="30"/>
      <c r="E8" s="30"/>
      <c r="F8" s="30"/>
      <c r="G8" s="30"/>
      <c r="H8" s="30"/>
      <c r="I8" s="30"/>
    </row>
    <row r="9" spans="1:10" x14ac:dyDescent="0.2">
      <c r="A9" s="84" t="s">
        <v>25</v>
      </c>
      <c r="B9" s="27">
        <v>340</v>
      </c>
      <c r="C9" s="30">
        <v>22800</v>
      </c>
      <c r="D9" s="30">
        <v>21900</v>
      </c>
      <c r="E9" s="30">
        <v>21000</v>
      </c>
      <c r="F9" s="30">
        <v>50100</v>
      </c>
      <c r="G9" s="30">
        <v>89200</v>
      </c>
      <c r="H9" s="30">
        <v>80300</v>
      </c>
      <c r="I9" s="30">
        <v>75400</v>
      </c>
      <c r="J9" s="3" t="s">
        <v>173</v>
      </c>
    </row>
    <row r="10" spans="1:10" x14ac:dyDescent="0.2">
      <c r="A10" s="84" t="s">
        <v>26</v>
      </c>
      <c r="B10" s="27" t="s">
        <v>29</v>
      </c>
      <c r="C10" s="30">
        <v>65256.25</v>
      </c>
      <c r="D10" s="30">
        <v>171256.2</v>
      </c>
      <c r="E10" s="30">
        <v>70000</v>
      </c>
      <c r="F10" s="30">
        <v>72000</v>
      </c>
      <c r="G10" s="30">
        <f t="shared" ref="G10:I10" si="1">F10*1.005</f>
        <v>72359.999999999985</v>
      </c>
      <c r="H10" s="30">
        <f t="shared" si="1"/>
        <v>72721.799999999974</v>
      </c>
      <c r="I10" s="30">
        <f t="shared" si="1"/>
        <v>73085.408999999971</v>
      </c>
    </row>
    <row r="11" spans="1:10" x14ac:dyDescent="0.2">
      <c r="A11" s="84" t="s">
        <v>13</v>
      </c>
      <c r="B11" s="27">
        <v>35</v>
      </c>
      <c r="C11" s="30">
        <v>0</v>
      </c>
      <c r="D11" s="30">
        <v>0</v>
      </c>
      <c r="E11" s="30">
        <v>0</v>
      </c>
      <c r="F11" s="71">
        <v>0</v>
      </c>
      <c r="G11" s="71">
        <v>0</v>
      </c>
      <c r="H11" s="71">
        <v>0</v>
      </c>
      <c r="I11" s="71">
        <v>0</v>
      </c>
    </row>
    <row r="12" spans="1:10" x14ac:dyDescent="0.2">
      <c r="A12" s="84" t="s">
        <v>15</v>
      </c>
      <c r="B12" s="27"/>
      <c r="C12" s="30"/>
      <c r="D12" s="30"/>
      <c r="E12" s="30"/>
      <c r="F12" s="30"/>
      <c r="G12" s="30"/>
      <c r="H12" s="30"/>
      <c r="I12" s="30"/>
    </row>
    <row r="13" spans="1:10" x14ac:dyDescent="0.2">
      <c r="A13" s="84" t="s">
        <v>16</v>
      </c>
      <c r="B13" s="27">
        <v>364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" t="s">
        <v>172</v>
      </c>
    </row>
    <row r="14" spans="1:10" x14ac:dyDescent="0.2">
      <c r="A14" s="84" t="s">
        <v>17</v>
      </c>
      <c r="B14" s="27">
        <v>365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" t="s">
        <v>172</v>
      </c>
    </row>
    <row r="15" spans="1:10" x14ac:dyDescent="0.2">
      <c r="A15" s="84" t="s">
        <v>18</v>
      </c>
      <c r="B15" s="27">
        <v>366</v>
      </c>
      <c r="C15" s="30">
        <v>110000</v>
      </c>
      <c r="D15" s="30">
        <v>110000</v>
      </c>
      <c r="E15" s="30">
        <v>110000</v>
      </c>
      <c r="F15" s="30">
        <v>110000</v>
      </c>
      <c r="G15" s="30">
        <v>110000</v>
      </c>
      <c r="H15" s="30">
        <v>10000</v>
      </c>
      <c r="I15" s="30">
        <v>10000</v>
      </c>
      <c r="J15" s="3" t="s">
        <v>172</v>
      </c>
    </row>
    <row r="16" spans="1:10" x14ac:dyDescent="0.2">
      <c r="A16" s="84" t="s">
        <v>23</v>
      </c>
      <c r="B16" s="27">
        <v>3622</v>
      </c>
      <c r="C16" s="30">
        <v>451256</v>
      </c>
      <c r="D16" s="30">
        <v>471265</v>
      </c>
      <c r="E16" s="30">
        <v>482562</v>
      </c>
      <c r="F16" s="30">
        <v>501150</v>
      </c>
      <c r="G16" s="30">
        <f>F16*1.015</f>
        <v>508667.24999999994</v>
      </c>
      <c r="H16" s="30">
        <f>G16*1.017</f>
        <v>517314.59324999992</v>
      </c>
      <c r="I16" s="30">
        <f>H16*1.008</f>
        <v>521453.1099959999</v>
      </c>
    </row>
    <row r="17" spans="1:11" x14ac:dyDescent="0.2">
      <c r="A17" s="84" t="s">
        <v>22</v>
      </c>
      <c r="B17" s="27" t="s">
        <v>28</v>
      </c>
      <c r="C17" s="30">
        <v>1925652</v>
      </c>
      <c r="D17" s="30">
        <v>1976852.12</v>
      </c>
      <c r="E17" s="30">
        <v>2020000</v>
      </c>
      <c r="F17" s="30">
        <v>2050000</v>
      </c>
      <c r="G17" s="30">
        <f>F17*1.005</f>
        <v>2060249.9999999998</v>
      </c>
      <c r="H17" s="30">
        <f>G17*1.005</f>
        <v>2070551.2499999995</v>
      </c>
      <c r="I17" s="30">
        <f>H17*1.005</f>
        <v>2080904.0062499994</v>
      </c>
    </row>
    <row r="18" spans="1:11" x14ac:dyDescent="0.2">
      <c r="A18" s="84" t="s">
        <v>42</v>
      </c>
      <c r="B18" s="27">
        <v>37</v>
      </c>
      <c r="C18" s="30">
        <v>1000</v>
      </c>
      <c r="D18" s="30">
        <v>1000</v>
      </c>
      <c r="E18" s="30">
        <v>1000</v>
      </c>
      <c r="F18" s="30">
        <v>1000</v>
      </c>
      <c r="G18" s="30">
        <v>1000</v>
      </c>
      <c r="H18" s="30">
        <v>1000</v>
      </c>
      <c r="I18" s="30">
        <v>1000</v>
      </c>
    </row>
    <row r="19" spans="1:11" x14ac:dyDescent="0.2">
      <c r="A19" s="84" t="s">
        <v>19</v>
      </c>
      <c r="B19" s="27"/>
      <c r="C19" s="30"/>
      <c r="D19" s="30"/>
      <c r="E19" s="30"/>
      <c r="F19" s="30"/>
      <c r="G19" s="30"/>
      <c r="H19" s="30"/>
      <c r="I19" s="30"/>
    </row>
    <row r="20" spans="1:11" x14ac:dyDescent="0.2">
      <c r="A20" s="84" t="s">
        <v>20</v>
      </c>
      <c r="B20" s="27">
        <v>383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" t="s">
        <v>172</v>
      </c>
    </row>
    <row r="21" spans="1:11" x14ac:dyDescent="0.2">
      <c r="A21" s="84" t="s">
        <v>21</v>
      </c>
      <c r="B21" s="27" t="s">
        <v>27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</row>
    <row r="22" spans="1:11" s="23" customFormat="1" ht="18.75" customHeight="1" x14ac:dyDescent="0.2">
      <c r="A22" s="83" t="s">
        <v>24</v>
      </c>
      <c r="B22" s="26"/>
      <c r="C22" s="73">
        <f t="shared" ref="C22:I22" si="2">SUM(C5:C21)</f>
        <v>7413564.6799999997</v>
      </c>
      <c r="D22" s="73">
        <f t="shared" si="2"/>
        <v>7800155.9700000007</v>
      </c>
      <c r="E22" s="73">
        <f t="shared" si="2"/>
        <v>7767124.2000000002</v>
      </c>
      <c r="F22" s="73">
        <f t="shared" si="2"/>
        <v>7979871</v>
      </c>
      <c r="G22" s="73">
        <f t="shared" si="2"/>
        <v>8384385.2499999991</v>
      </c>
      <c r="H22" s="73">
        <f t="shared" si="2"/>
        <v>8293304.8632499985</v>
      </c>
      <c r="I22" s="73">
        <f t="shared" si="2"/>
        <v>8349570.0365059981</v>
      </c>
      <c r="K22" s="24"/>
    </row>
    <row r="25" spans="1:11" x14ac:dyDescent="0.2">
      <c r="A25" s="44" t="s">
        <v>165</v>
      </c>
      <c r="B25" s="44"/>
      <c r="C25" s="3"/>
      <c r="D25" s="3"/>
      <c r="E25" s="3"/>
      <c r="F25" s="3"/>
      <c r="G25" s="3"/>
    </row>
    <row r="26" spans="1:11" ht="3" customHeight="1" x14ac:dyDescent="0.2">
      <c r="A26" s="3"/>
      <c r="B26" s="3"/>
      <c r="C26" s="3"/>
      <c r="D26" s="3"/>
      <c r="E26" s="3"/>
      <c r="F26" s="3"/>
      <c r="G26" s="3"/>
    </row>
    <row r="27" spans="1:11" x14ac:dyDescent="0.2">
      <c r="A27" s="45" t="s">
        <v>144</v>
      </c>
      <c r="B27" s="45"/>
      <c r="C27" s="46"/>
      <c r="D27" s="3"/>
      <c r="E27" s="3"/>
      <c r="F27" s="3"/>
      <c r="G27" s="3"/>
    </row>
    <row r="28" spans="1:11" x14ac:dyDescent="0.2">
      <c r="A28" s="45" t="s">
        <v>141</v>
      </c>
      <c r="B28" s="45"/>
      <c r="C28" s="3"/>
      <c r="D28" s="3"/>
      <c r="E28" s="3"/>
      <c r="F28" s="3"/>
      <c r="G28" s="3"/>
    </row>
    <row r="29" spans="1:11" x14ac:dyDescent="0.2">
      <c r="A29" s="45" t="s">
        <v>142</v>
      </c>
      <c r="B29" s="45"/>
      <c r="C29" s="3"/>
      <c r="D29" s="3"/>
      <c r="E29" s="3"/>
      <c r="F29" s="3"/>
      <c r="G29" s="3"/>
    </row>
    <row r="30" spans="1:11" x14ac:dyDescent="0.2">
      <c r="A30" s="45" t="s">
        <v>143</v>
      </c>
      <c r="B30" s="45"/>
      <c r="C30" s="3"/>
      <c r="D30" s="3"/>
      <c r="E30" s="3"/>
      <c r="F30" s="3"/>
      <c r="G30" s="3"/>
    </row>
    <row r="31" spans="1:11" x14ac:dyDescent="0.2">
      <c r="A31" s="45" t="s">
        <v>145</v>
      </c>
      <c r="B31" s="45"/>
      <c r="C31" s="3"/>
      <c r="D31" s="3"/>
      <c r="E31" s="3"/>
      <c r="F31" s="3"/>
      <c r="G31" s="3"/>
    </row>
    <row r="32" spans="1:11" x14ac:dyDescent="0.2">
      <c r="A32" s="45" t="s">
        <v>30</v>
      </c>
      <c r="B32" s="45"/>
      <c r="C32" s="3"/>
      <c r="D32" s="3"/>
      <c r="E32" s="3"/>
      <c r="F32" s="3"/>
      <c r="G32" s="3"/>
    </row>
    <row r="33" spans="1:9" x14ac:dyDescent="0.2">
      <c r="A33" s="45" t="s">
        <v>163</v>
      </c>
      <c r="B33" s="45"/>
      <c r="C33" s="3"/>
      <c r="D33" s="3"/>
      <c r="E33" s="3"/>
      <c r="F33" s="5"/>
      <c r="G33" s="3"/>
    </row>
    <row r="34" spans="1:9" x14ac:dyDescent="0.2">
      <c r="A34" s="45" t="s">
        <v>147</v>
      </c>
      <c r="B34" s="45"/>
      <c r="C34" s="3"/>
      <c r="D34" s="3"/>
      <c r="E34" s="3"/>
      <c r="F34" s="3"/>
      <c r="G34" s="3"/>
    </row>
    <row r="35" spans="1:9" x14ac:dyDescent="0.2">
      <c r="A35" s="3" t="s">
        <v>148</v>
      </c>
      <c r="B35" s="45"/>
      <c r="C35" s="3"/>
      <c r="D35" s="3"/>
      <c r="E35" s="3"/>
      <c r="F35" s="3"/>
      <c r="G35" s="3"/>
    </row>
    <row r="36" spans="1:9" x14ac:dyDescent="0.2">
      <c r="A36" s="45" t="s">
        <v>149</v>
      </c>
      <c r="B36" s="45"/>
      <c r="C36" s="3"/>
      <c r="D36" s="3"/>
      <c r="E36" s="3"/>
      <c r="F36" s="3"/>
      <c r="G36" s="3"/>
    </row>
    <row r="37" spans="1:9" x14ac:dyDescent="0.2">
      <c r="A37" s="45" t="s">
        <v>146</v>
      </c>
      <c r="B37" s="45"/>
      <c r="C37" s="3"/>
      <c r="D37" s="3"/>
      <c r="E37" s="3"/>
      <c r="F37" s="3"/>
      <c r="G37" s="3"/>
    </row>
    <row r="38" spans="1:9" x14ac:dyDescent="0.2">
      <c r="A38" s="45" t="s">
        <v>164</v>
      </c>
      <c r="B38" s="45"/>
      <c r="C38" s="3"/>
      <c r="D38" s="3"/>
      <c r="E38" s="3"/>
      <c r="F38" s="3"/>
      <c r="G38" s="3"/>
      <c r="H38" s="3"/>
      <c r="I38" s="3"/>
    </row>
    <row r="39" spans="1:9" x14ac:dyDescent="0.2">
      <c r="A39" s="19"/>
      <c r="B39" s="19"/>
      <c r="E39" s="55"/>
      <c r="F39" s="55"/>
      <c r="G39" s="55"/>
      <c r="H39" s="55"/>
      <c r="I39" s="55"/>
    </row>
    <row r="40" spans="1:9" ht="15.75" x14ac:dyDescent="0.25">
      <c r="A40" s="86" t="s">
        <v>174</v>
      </c>
      <c r="B40" s="86"/>
      <c r="C40" s="86"/>
      <c r="D40" s="86"/>
      <c r="E40" s="86"/>
      <c r="F40" s="86"/>
      <c r="G40" s="86"/>
      <c r="H40" s="86"/>
      <c r="I40" s="86"/>
    </row>
    <row r="41" spans="1:9" x14ac:dyDescent="0.2">
      <c r="A41" s="85"/>
      <c r="B41" s="85"/>
      <c r="C41" s="85"/>
      <c r="D41" s="85"/>
      <c r="E41" s="85"/>
      <c r="F41" s="85"/>
      <c r="G41" s="85"/>
      <c r="H41" s="85"/>
      <c r="I41" s="85"/>
    </row>
    <row r="42" spans="1:9" ht="17.25" customHeight="1" x14ac:dyDescent="0.2">
      <c r="A42" s="85" t="s">
        <v>52</v>
      </c>
      <c r="B42" s="85"/>
      <c r="C42" s="85"/>
      <c r="D42" s="85"/>
      <c r="E42" s="85"/>
      <c r="F42" s="85"/>
      <c r="G42" s="85"/>
      <c r="H42" s="85"/>
      <c r="I42" s="85"/>
    </row>
    <row r="43" spans="1:9" ht="39.75" customHeight="1" x14ac:dyDescent="0.2">
      <c r="A43" s="83" t="s">
        <v>8</v>
      </c>
      <c r="B43" s="25"/>
      <c r="C43" s="29" t="s">
        <v>46</v>
      </c>
      <c r="D43" s="29" t="s">
        <v>45</v>
      </c>
      <c r="E43" s="29" t="s">
        <v>47</v>
      </c>
      <c r="F43" s="29" t="s">
        <v>135</v>
      </c>
      <c r="G43" s="29" t="s">
        <v>48</v>
      </c>
      <c r="H43" s="29" t="s">
        <v>49</v>
      </c>
      <c r="I43" s="29" t="s">
        <v>50</v>
      </c>
    </row>
    <row r="44" spans="1:9" x14ac:dyDescent="0.2">
      <c r="A44" s="84"/>
      <c r="B44" s="28"/>
      <c r="C44" s="25"/>
      <c r="D44" s="25"/>
      <c r="E44" s="25"/>
      <c r="F44" s="25"/>
      <c r="G44" s="25"/>
      <c r="H44" s="25"/>
      <c r="I44" s="25"/>
    </row>
    <row r="45" spans="1:9" x14ac:dyDescent="0.2">
      <c r="A45" s="84" t="s">
        <v>32</v>
      </c>
      <c r="B45" s="27">
        <v>400</v>
      </c>
      <c r="C45" s="71">
        <v>5988925</v>
      </c>
      <c r="D45" s="71">
        <v>6252654</v>
      </c>
      <c r="E45" s="71">
        <v>6100000</v>
      </c>
      <c r="F45" s="71">
        <v>6050000</v>
      </c>
      <c r="G45" s="71">
        <f>F45*1.01</f>
        <v>6110500</v>
      </c>
      <c r="H45" s="71">
        <f>G45*1.02</f>
        <v>6232710</v>
      </c>
      <c r="I45" s="71">
        <f>H45*1.015</f>
        <v>6326200.6499999994</v>
      </c>
    </row>
    <row r="46" spans="1:9" x14ac:dyDescent="0.2">
      <c r="A46" s="84" t="s">
        <v>33</v>
      </c>
      <c r="B46" s="27" t="s">
        <v>31</v>
      </c>
      <c r="C46" s="71">
        <v>1256898</v>
      </c>
      <c r="D46" s="71">
        <v>1148792</v>
      </c>
      <c r="E46" s="71">
        <v>1115000</v>
      </c>
      <c r="F46" s="71">
        <v>1280000</v>
      </c>
      <c r="G46" s="71">
        <f>F46*1.035</f>
        <v>1324800</v>
      </c>
      <c r="H46" s="71">
        <f>G46*1.01</f>
        <v>1338048</v>
      </c>
      <c r="I46" s="71">
        <f>H46*0.985</f>
        <v>1317977.28</v>
      </c>
    </row>
    <row r="47" spans="1:9" x14ac:dyDescent="0.2">
      <c r="A47" s="84" t="s">
        <v>34</v>
      </c>
      <c r="B47" s="27">
        <v>4019</v>
      </c>
      <c r="C47" s="71">
        <v>441256</v>
      </c>
      <c r="D47" s="71">
        <v>462513</v>
      </c>
      <c r="E47" s="71">
        <v>470000</v>
      </c>
      <c r="F47" s="71">
        <v>490000</v>
      </c>
      <c r="G47" s="71">
        <f>F47*1.035</f>
        <v>507149.99999999994</v>
      </c>
      <c r="H47" s="71">
        <f>G47*1.01</f>
        <v>512221.49999999994</v>
      </c>
      <c r="I47" s="71">
        <f>H47*0.985</f>
        <v>504538.17749999993</v>
      </c>
    </row>
    <row r="48" spans="1:9" x14ac:dyDescent="0.2">
      <c r="A48" s="84" t="s">
        <v>35</v>
      </c>
      <c r="B48" s="27">
        <v>4033</v>
      </c>
      <c r="C48" s="71">
        <v>8925</v>
      </c>
      <c r="D48" s="71">
        <v>9251</v>
      </c>
      <c r="E48" s="71">
        <v>10000</v>
      </c>
      <c r="F48" s="71">
        <v>10000</v>
      </c>
      <c r="G48" s="71">
        <v>10000</v>
      </c>
      <c r="H48" s="71">
        <v>10000</v>
      </c>
      <c r="I48" s="71">
        <v>10000</v>
      </c>
    </row>
    <row r="49" spans="1:11" x14ac:dyDescent="0.2">
      <c r="A49" s="84" t="s">
        <v>36</v>
      </c>
      <c r="B49" s="27">
        <v>41</v>
      </c>
      <c r="C49" s="71">
        <v>26872</v>
      </c>
      <c r="D49" s="71">
        <v>38521.199999999997</v>
      </c>
      <c r="E49" s="71">
        <v>32000</v>
      </c>
      <c r="F49" s="71">
        <v>32000</v>
      </c>
      <c r="G49" s="71">
        <f t="shared" ref="G49:I49" si="3">F49*1.005</f>
        <v>32159.999999999996</v>
      </c>
      <c r="H49" s="71">
        <f t="shared" si="3"/>
        <v>32320.799999999992</v>
      </c>
      <c r="I49" s="71">
        <f t="shared" si="3"/>
        <v>32482.403999999988</v>
      </c>
    </row>
    <row r="50" spans="1:11" x14ac:dyDescent="0.2">
      <c r="A50" s="84" t="s">
        <v>37</v>
      </c>
      <c r="B50" s="27">
        <v>42</v>
      </c>
      <c r="C50" s="71">
        <v>137852.20000000001</v>
      </c>
      <c r="D50" s="71">
        <v>172956.2</v>
      </c>
      <c r="E50" s="71">
        <v>160000</v>
      </c>
      <c r="F50" s="71">
        <v>165000</v>
      </c>
      <c r="G50" s="71">
        <f t="shared" ref="G50:I50" si="4">F50*1.005</f>
        <v>165824.99999999997</v>
      </c>
      <c r="H50" s="71">
        <f t="shared" si="4"/>
        <v>166654.12499999994</v>
      </c>
      <c r="I50" s="71">
        <f t="shared" si="4"/>
        <v>167487.39562499992</v>
      </c>
    </row>
    <row r="51" spans="1:11" x14ac:dyDescent="0.2">
      <c r="A51" s="84" t="s">
        <v>38</v>
      </c>
      <c r="B51" s="27">
        <v>43</v>
      </c>
      <c r="C51" s="71">
        <v>19875.2</v>
      </c>
      <c r="D51" s="71">
        <v>16582</v>
      </c>
      <c r="E51" s="71">
        <v>20000</v>
      </c>
      <c r="F51" s="71">
        <v>20000</v>
      </c>
      <c r="G51" s="71">
        <f t="shared" ref="G51:I51" si="5">F51*1.005</f>
        <v>20099.999999999996</v>
      </c>
      <c r="H51" s="71">
        <f t="shared" si="5"/>
        <v>20200.499999999993</v>
      </c>
      <c r="I51" s="71">
        <f t="shared" si="5"/>
        <v>20301.502499999991</v>
      </c>
    </row>
    <row r="52" spans="1:11" x14ac:dyDescent="0.2">
      <c r="A52" s="84" t="s">
        <v>73</v>
      </c>
      <c r="B52" s="27"/>
      <c r="C52" s="71"/>
      <c r="D52" s="71"/>
      <c r="E52" s="71"/>
      <c r="F52" s="71"/>
      <c r="G52" s="71"/>
      <c r="H52" s="71"/>
      <c r="I52" s="71"/>
    </row>
    <row r="53" spans="1:11" x14ac:dyDescent="0.2">
      <c r="A53" s="84" t="s">
        <v>107</v>
      </c>
      <c r="B53" s="27">
        <v>440</v>
      </c>
      <c r="C53" s="71">
        <v>11</v>
      </c>
      <c r="D53" s="71">
        <v>15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</row>
    <row r="54" spans="1:11" x14ac:dyDescent="0.2">
      <c r="A54" s="84" t="s">
        <v>108</v>
      </c>
      <c r="B54" s="27" t="s">
        <v>109</v>
      </c>
      <c r="C54" s="71">
        <v>202471.2</v>
      </c>
      <c r="D54" s="71">
        <v>205671.5</v>
      </c>
      <c r="E54" s="71">
        <v>220000</v>
      </c>
      <c r="F54" s="71">
        <v>200000</v>
      </c>
      <c r="G54" s="71">
        <f t="shared" ref="G54:I56" si="6">F54*1.005</f>
        <v>200999.99999999997</v>
      </c>
      <c r="H54" s="71">
        <f t="shared" si="6"/>
        <v>202004.99999999994</v>
      </c>
      <c r="I54" s="71">
        <f t="shared" si="6"/>
        <v>203015.02499999991</v>
      </c>
    </row>
    <row r="55" spans="1:11" x14ac:dyDescent="0.2">
      <c r="A55" s="84" t="s">
        <v>39</v>
      </c>
      <c r="B55" s="27">
        <v>45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</row>
    <row r="56" spans="1:11" x14ac:dyDescent="0.2">
      <c r="A56" s="84" t="s">
        <v>40</v>
      </c>
      <c r="B56" s="27">
        <v>46</v>
      </c>
      <c r="C56" s="71">
        <v>55892</v>
      </c>
      <c r="D56" s="74">
        <v>62587</v>
      </c>
      <c r="E56" s="74">
        <v>55000</v>
      </c>
      <c r="F56" s="71">
        <v>55000</v>
      </c>
      <c r="G56" s="71">
        <f t="shared" si="6"/>
        <v>55274.999999999993</v>
      </c>
      <c r="H56" s="71">
        <f t="shared" si="6"/>
        <v>55551.374999999985</v>
      </c>
      <c r="I56" s="71">
        <f t="shared" si="6"/>
        <v>55829.131874999977</v>
      </c>
    </row>
    <row r="57" spans="1:11" x14ac:dyDescent="0.2">
      <c r="A57" s="84" t="s">
        <v>41</v>
      </c>
      <c r="B57" s="27">
        <v>47</v>
      </c>
      <c r="C57" s="71">
        <v>1000</v>
      </c>
      <c r="D57" s="74">
        <v>1000</v>
      </c>
      <c r="E57" s="74">
        <v>1000</v>
      </c>
      <c r="F57" s="74">
        <v>1000</v>
      </c>
      <c r="G57" s="74">
        <v>1000</v>
      </c>
      <c r="H57" s="74">
        <v>1000</v>
      </c>
      <c r="I57" s="74">
        <v>1000</v>
      </c>
    </row>
    <row r="58" spans="1:11" x14ac:dyDescent="0.2">
      <c r="A58" s="84" t="s">
        <v>43</v>
      </c>
      <c r="B58" s="27">
        <v>48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</row>
    <row r="59" spans="1:11" s="23" customFormat="1" ht="18.75" customHeight="1" x14ac:dyDescent="0.2">
      <c r="A59" s="83" t="s">
        <v>44</v>
      </c>
      <c r="B59" s="26"/>
      <c r="C59" s="76">
        <f t="shared" ref="C59:I59" si="7">SUM(C40:C58)</f>
        <v>8139977.6000000006</v>
      </c>
      <c r="D59" s="76">
        <f t="shared" si="7"/>
        <v>8370542.9000000004</v>
      </c>
      <c r="E59" s="76">
        <f t="shared" si="7"/>
        <v>8183000</v>
      </c>
      <c r="F59" s="76">
        <f t="shared" si="7"/>
        <v>8303000</v>
      </c>
      <c r="G59" s="76">
        <f t="shared" si="7"/>
        <v>8427810</v>
      </c>
      <c r="H59" s="76">
        <f t="shared" si="7"/>
        <v>8570711.2999999989</v>
      </c>
      <c r="I59" s="76">
        <f t="shared" si="7"/>
        <v>8638831.5665000007</v>
      </c>
      <c r="K59" s="24"/>
    </row>
    <row r="62" spans="1:11" x14ac:dyDescent="0.2">
      <c r="A62" s="44" t="s">
        <v>166</v>
      </c>
      <c r="B62" s="14"/>
    </row>
    <row r="63" spans="1:11" ht="5.25" customHeight="1" x14ac:dyDescent="0.2">
      <c r="A63" s="3"/>
    </row>
    <row r="64" spans="1:11" x14ac:dyDescent="0.2">
      <c r="A64" s="45" t="s">
        <v>150</v>
      </c>
      <c r="B64" s="16"/>
      <c r="E64" s="17"/>
      <c r="G64" s="17"/>
    </row>
    <row r="65" spans="1:7" x14ac:dyDescent="0.2">
      <c r="A65" s="45" t="s">
        <v>167</v>
      </c>
      <c r="B65" s="16"/>
      <c r="E65" s="17"/>
      <c r="G65" s="17"/>
    </row>
    <row r="66" spans="1:7" x14ac:dyDescent="0.2">
      <c r="A66" s="45" t="s">
        <v>151</v>
      </c>
      <c r="B66" s="16"/>
      <c r="E66" s="21"/>
    </row>
    <row r="67" spans="1:7" x14ac:dyDescent="0.2">
      <c r="A67" s="45" t="s">
        <v>152</v>
      </c>
      <c r="B67" s="16"/>
    </row>
    <row r="68" spans="1:7" x14ac:dyDescent="0.2">
      <c r="A68" s="3" t="s">
        <v>153</v>
      </c>
    </row>
    <row r="69" spans="1:7" x14ac:dyDescent="0.2">
      <c r="A69" s="3" t="s">
        <v>154</v>
      </c>
    </row>
    <row r="70" spans="1:7" x14ac:dyDescent="0.2">
      <c r="A70" s="3" t="s">
        <v>155</v>
      </c>
    </row>
    <row r="71" spans="1:7" x14ac:dyDescent="0.2">
      <c r="A71" s="3" t="s">
        <v>158</v>
      </c>
    </row>
    <row r="72" spans="1:7" x14ac:dyDescent="0.2">
      <c r="A72" s="3" t="s">
        <v>156</v>
      </c>
    </row>
    <row r="73" spans="1:7" x14ac:dyDescent="0.2">
      <c r="A73" s="3" t="s">
        <v>157</v>
      </c>
    </row>
    <row r="74" spans="1:7" x14ac:dyDescent="0.2">
      <c r="A74" s="3" t="s">
        <v>168</v>
      </c>
    </row>
  </sheetData>
  <mergeCells count="6">
    <mergeCell ref="A42:I42"/>
    <mergeCell ref="A1:I1"/>
    <mergeCell ref="A2:I2"/>
    <mergeCell ref="A40:I40"/>
    <mergeCell ref="A41:I41"/>
    <mergeCell ref="A3:I3"/>
  </mergeCells>
  <phoneticPr fontId="9" type="noConversion"/>
  <printOptions horizontalCentered="1"/>
  <pageMargins left="0" right="0" top="0.59055118110236227" bottom="0.59055118110236227" header="0" footer="0"/>
  <pageSetup paperSize="9" orientation="landscape" r:id="rId1"/>
  <headerFooter alignWithMargins="0"/>
  <rowBreaks count="1" manualBreakCount="1">
    <brk id="39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I29" sqref="I29"/>
    </sheetView>
  </sheetViews>
  <sheetFormatPr baseColWidth="10" defaultColWidth="10.7109375" defaultRowHeight="12.75" x14ac:dyDescent="0.2"/>
  <cols>
    <col min="1" max="1" width="41" style="18" bestFit="1" customWidth="1"/>
    <col min="2" max="2" width="18.5703125" style="18" bestFit="1" customWidth="1"/>
    <col min="3" max="5" width="7.5703125" style="18" bestFit="1" customWidth="1"/>
    <col min="6" max="9" width="8.140625" style="18" bestFit="1" customWidth="1"/>
    <col min="10" max="16384" width="10.7109375" style="18"/>
  </cols>
  <sheetData>
    <row r="1" spans="1:11" s="15" customFormat="1" ht="15.75" x14ac:dyDescent="0.25">
      <c r="A1" s="86" t="s">
        <v>171</v>
      </c>
      <c r="B1" s="86"/>
      <c r="C1" s="86"/>
      <c r="D1" s="86"/>
      <c r="E1" s="86"/>
      <c r="F1" s="86"/>
      <c r="G1" s="86"/>
      <c r="H1" s="86"/>
      <c r="I1" s="86"/>
      <c r="K1" s="3"/>
    </row>
    <row r="2" spans="1:11" s="15" customFormat="1" x14ac:dyDescent="0.2">
      <c r="A2" s="85"/>
      <c r="B2" s="85"/>
      <c r="C2" s="85"/>
      <c r="D2" s="85"/>
      <c r="E2" s="85"/>
      <c r="F2" s="85"/>
      <c r="G2" s="85"/>
      <c r="H2" s="85"/>
      <c r="I2" s="85"/>
      <c r="K2" s="3"/>
    </row>
    <row r="3" spans="1:11" s="15" customFormat="1" ht="17.25" customHeight="1" x14ac:dyDescent="0.2">
      <c r="A3" s="85" t="s">
        <v>53</v>
      </c>
      <c r="B3" s="85"/>
      <c r="C3" s="85"/>
      <c r="D3" s="85"/>
      <c r="E3" s="85"/>
      <c r="F3" s="85"/>
      <c r="G3" s="85"/>
      <c r="H3" s="85"/>
      <c r="I3" s="85"/>
      <c r="K3" s="3"/>
    </row>
    <row r="4" spans="1:11" s="15" customFormat="1" ht="33.75" x14ac:dyDescent="0.2">
      <c r="A4" s="26" t="s">
        <v>59</v>
      </c>
      <c r="B4" s="25"/>
      <c r="C4" s="29" t="s">
        <v>46</v>
      </c>
      <c r="D4" s="29" t="s">
        <v>45</v>
      </c>
      <c r="E4" s="29" t="s">
        <v>47</v>
      </c>
      <c r="F4" s="29" t="s">
        <v>135</v>
      </c>
      <c r="G4" s="29" t="s">
        <v>48</v>
      </c>
      <c r="H4" s="29" t="s">
        <v>49</v>
      </c>
      <c r="I4" s="29" t="s">
        <v>50</v>
      </c>
      <c r="K4" s="3"/>
    </row>
    <row r="5" spans="1:11" ht="18" customHeight="1" x14ac:dyDescent="0.2">
      <c r="A5" s="18" t="s">
        <v>55</v>
      </c>
      <c r="B5" s="35" t="s">
        <v>56</v>
      </c>
      <c r="C5" s="35">
        <f>'Plan compte résultats'!C22</f>
        <v>7413564.6799999997</v>
      </c>
      <c r="D5" s="35">
        <f>'Plan compte résultats'!D22</f>
        <v>7800155.9700000007</v>
      </c>
      <c r="E5" s="35">
        <f>'Plan compte résultats'!E22</f>
        <v>7767124.2000000002</v>
      </c>
      <c r="F5" s="35">
        <f>'Plan compte résultats'!F22</f>
        <v>7979871</v>
      </c>
      <c r="G5" s="35">
        <f>'Plan compte résultats'!G22</f>
        <v>8384385.2499999991</v>
      </c>
      <c r="H5" s="35">
        <f>'Plan compte résultats'!H22</f>
        <v>8293304.8632499985</v>
      </c>
      <c r="I5" s="35">
        <f>'Plan compte résultats'!I22</f>
        <v>8349570.0365059981</v>
      </c>
      <c r="J5" s="55"/>
    </row>
    <row r="6" spans="1:11" ht="14.25" customHeight="1" x14ac:dyDescent="0.2">
      <c r="A6" s="18" t="s">
        <v>54</v>
      </c>
      <c r="B6" s="35" t="s">
        <v>57</v>
      </c>
      <c r="C6" s="77">
        <f>'Plan compte résultats'!C59</f>
        <v>8139977.6000000006</v>
      </c>
      <c r="D6" s="77">
        <f>'Plan compte résultats'!D59</f>
        <v>8370542.9000000004</v>
      </c>
      <c r="E6" s="77">
        <f>'Plan compte résultats'!E59</f>
        <v>8183000</v>
      </c>
      <c r="F6" s="77">
        <f>'Plan compte résultats'!F59</f>
        <v>8303000</v>
      </c>
      <c r="G6" s="77">
        <f>'Plan compte résultats'!G59</f>
        <v>8427810</v>
      </c>
      <c r="H6" s="77">
        <f>'Plan compte résultats'!H59</f>
        <v>8570711.2999999989</v>
      </c>
      <c r="I6" s="77">
        <f>'Plan compte résultats'!I59</f>
        <v>8638831.5665000007</v>
      </c>
      <c r="J6" s="55"/>
    </row>
    <row r="7" spans="1:11" ht="18.75" customHeight="1" x14ac:dyDescent="0.2">
      <c r="A7" s="18" t="s">
        <v>58</v>
      </c>
      <c r="B7" s="20"/>
      <c r="C7" s="35">
        <f>C6-C5</f>
        <v>726412.92000000086</v>
      </c>
      <c r="D7" s="35">
        <f t="shared" ref="D7:I7" si="0">D6-D5</f>
        <v>570386.9299999997</v>
      </c>
      <c r="E7" s="35">
        <f t="shared" si="0"/>
        <v>415875.79999999981</v>
      </c>
      <c r="F7" s="35">
        <f t="shared" si="0"/>
        <v>323129</v>
      </c>
      <c r="G7" s="35">
        <f t="shared" si="0"/>
        <v>43424.750000000931</v>
      </c>
      <c r="H7" s="35">
        <f t="shared" si="0"/>
        <v>277406.43675000034</v>
      </c>
      <c r="I7" s="35">
        <f t="shared" si="0"/>
        <v>289261.52999400254</v>
      </c>
      <c r="J7" s="55"/>
    </row>
    <row r="8" spans="1:11" x14ac:dyDescent="0.2">
      <c r="B8" s="20"/>
      <c r="C8" s="35"/>
      <c r="D8" s="35"/>
      <c r="E8" s="35"/>
      <c r="F8" s="35"/>
      <c r="G8" s="35"/>
      <c r="H8" s="35"/>
      <c r="I8" s="3"/>
      <c r="J8" s="55"/>
    </row>
    <row r="9" spans="1:11" x14ac:dyDescent="0.2">
      <c r="A9" s="18" t="s">
        <v>60</v>
      </c>
      <c r="B9" s="20"/>
      <c r="C9" s="35"/>
      <c r="D9" s="35"/>
      <c r="E9" s="35"/>
      <c r="F9" s="35"/>
      <c r="G9" s="35"/>
      <c r="H9" s="35"/>
      <c r="I9" s="3"/>
      <c r="J9" s="55"/>
    </row>
    <row r="10" spans="1:11" x14ac:dyDescent="0.2">
      <c r="A10" s="18" t="s">
        <v>61</v>
      </c>
      <c r="B10" s="37" t="s">
        <v>63</v>
      </c>
      <c r="C10" s="35">
        <f>C7</f>
        <v>726412.92000000086</v>
      </c>
      <c r="D10" s="35">
        <f t="shared" ref="D10:I10" si="1">D7</f>
        <v>570386.9299999997</v>
      </c>
      <c r="E10" s="35">
        <f t="shared" si="1"/>
        <v>415875.79999999981</v>
      </c>
      <c r="F10" s="35">
        <f t="shared" si="1"/>
        <v>323129</v>
      </c>
      <c r="G10" s="35">
        <f t="shared" si="1"/>
        <v>43424.750000000931</v>
      </c>
      <c r="H10" s="35">
        <f t="shared" si="1"/>
        <v>277406.43675000034</v>
      </c>
      <c r="I10" s="35">
        <f t="shared" si="1"/>
        <v>289261.52999400254</v>
      </c>
      <c r="J10" s="55"/>
    </row>
    <row r="11" spans="1:11" x14ac:dyDescent="0.2">
      <c r="A11" s="18" t="s">
        <v>62</v>
      </c>
      <c r="B11" s="37">
        <v>33</v>
      </c>
      <c r="C11" s="35">
        <f>'Plan compte résultats'!C7</f>
        <v>847526</v>
      </c>
      <c r="D11" s="35">
        <f>'Plan compte résultats'!D7</f>
        <v>862548.2</v>
      </c>
      <c r="E11" s="35">
        <f>'Plan compte résultats'!E7</f>
        <v>842562.2</v>
      </c>
      <c r="F11" s="35">
        <f>'Plan compte résultats'!F7</f>
        <v>895621</v>
      </c>
      <c r="G11" s="35">
        <f>'Plan compte résultats'!G7</f>
        <v>981568</v>
      </c>
      <c r="H11" s="35">
        <f>'Plan compte résultats'!H7</f>
        <v>915258.2</v>
      </c>
      <c r="I11" s="35">
        <f>'Plan compte résultats'!I7</f>
        <v>895824</v>
      </c>
      <c r="J11" s="55"/>
    </row>
    <row r="12" spans="1:11" x14ac:dyDescent="0.2">
      <c r="A12" s="36" t="s">
        <v>18</v>
      </c>
      <c r="B12" s="37">
        <v>366</v>
      </c>
      <c r="C12" s="77">
        <f>'Plan compte résultats'!C15</f>
        <v>110000</v>
      </c>
      <c r="D12" s="77">
        <f>'Plan compte résultats'!D15</f>
        <v>110000</v>
      </c>
      <c r="E12" s="77">
        <f>'Plan compte résultats'!E15</f>
        <v>110000</v>
      </c>
      <c r="F12" s="77">
        <f>'Plan compte résultats'!F15</f>
        <v>110000</v>
      </c>
      <c r="G12" s="77">
        <f>'Plan compte résultats'!G15</f>
        <v>110000</v>
      </c>
      <c r="H12" s="77">
        <f>'Plan compte résultats'!H15</f>
        <v>10000</v>
      </c>
      <c r="I12" s="77">
        <f>'Plan compte résultats'!I15</f>
        <v>10000</v>
      </c>
      <c r="J12" s="55"/>
    </row>
    <row r="13" spans="1:11" x14ac:dyDescent="0.2">
      <c r="A13" s="36"/>
      <c r="B13" s="20"/>
      <c r="C13" s="35">
        <f t="shared" ref="C13:I13" si="2">SUM(C10:C12)</f>
        <v>1683938.9200000009</v>
      </c>
      <c r="D13" s="35">
        <f t="shared" si="2"/>
        <v>1542935.1299999997</v>
      </c>
      <c r="E13" s="35">
        <f t="shared" si="2"/>
        <v>1368437.9999999998</v>
      </c>
      <c r="F13" s="35">
        <f t="shared" si="2"/>
        <v>1328750</v>
      </c>
      <c r="G13" s="35">
        <f t="shared" si="2"/>
        <v>1134992.7500000009</v>
      </c>
      <c r="H13" s="35">
        <f t="shared" si="2"/>
        <v>1202664.6367500003</v>
      </c>
      <c r="I13" s="35">
        <f t="shared" si="2"/>
        <v>1195085.5299940025</v>
      </c>
      <c r="J13" s="55"/>
    </row>
    <row r="14" spans="1:11" x14ac:dyDescent="0.2">
      <c r="A14" s="36"/>
      <c r="B14" s="20"/>
      <c r="C14" s="20"/>
      <c r="D14" s="20"/>
      <c r="E14" s="20"/>
      <c r="F14" s="20"/>
      <c r="G14" s="20"/>
      <c r="H14" s="20"/>
      <c r="I14" s="15"/>
    </row>
    <row r="15" spans="1:11" x14ac:dyDescent="0.2">
      <c r="A15" s="85" t="s">
        <v>103</v>
      </c>
      <c r="B15" s="85"/>
      <c r="C15" s="85"/>
      <c r="D15" s="85"/>
      <c r="E15" s="85"/>
      <c r="F15" s="85"/>
      <c r="G15" s="85"/>
      <c r="H15" s="85"/>
      <c r="I15" s="85"/>
    </row>
    <row r="16" spans="1:11" s="15" customFormat="1" ht="33.75" x14ac:dyDescent="0.2">
      <c r="A16" s="26" t="s">
        <v>1</v>
      </c>
      <c r="B16" s="25"/>
      <c r="C16" s="29" t="s">
        <v>46</v>
      </c>
      <c r="D16" s="29" t="s">
        <v>45</v>
      </c>
      <c r="E16" s="29" t="s">
        <v>47</v>
      </c>
      <c r="F16" s="29" t="s">
        <v>135</v>
      </c>
      <c r="G16" s="29" t="s">
        <v>48</v>
      </c>
      <c r="H16" s="29" t="s">
        <v>49</v>
      </c>
      <c r="I16" s="29" t="s">
        <v>50</v>
      </c>
      <c r="K16" s="3"/>
    </row>
    <row r="17" spans="1:9" x14ac:dyDescent="0.2">
      <c r="A17" s="32"/>
      <c r="I17" s="15"/>
    </row>
    <row r="18" spans="1:9" ht="22.5" x14ac:dyDescent="0.2">
      <c r="A18" s="22" t="s">
        <v>2</v>
      </c>
      <c r="B18" s="39" t="s">
        <v>67</v>
      </c>
      <c r="C18" s="38"/>
      <c r="D18" s="35"/>
      <c r="E18" s="55">
        <v>1510800</v>
      </c>
      <c r="F18" s="55">
        <f t="shared" ref="F18:I18" si="3">E29</f>
        <v>323497</v>
      </c>
      <c r="G18" s="55">
        <f t="shared" si="3"/>
        <v>373815</v>
      </c>
      <c r="H18" s="55">
        <f t="shared" si="3"/>
        <v>293207.75000000093</v>
      </c>
      <c r="I18" s="55">
        <f t="shared" si="3"/>
        <v>509872.38675000123</v>
      </c>
    </row>
    <row r="19" spans="1:9" x14ac:dyDescent="0.2">
      <c r="A19" s="18" t="s">
        <v>0</v>
      </c>
      <c r="B19" s="37" t="s">
        <v>71</v>
      </c>
      <c r="C19" s="38"/>
      <c r="D19" s="35"/>
      <c r="E19" s="55">
        <f t="shared" ref="E19:I19" si="4">E13</f>
        <v>1368437.9999999998</v>
      </c>
      <c r="F19" s="55">
        <f t="shared" si="4"/>
        <v>1328750</v>
      </c>
      <c r="G19" s="55">
        <f t="shared" si="4"/>
        <v>1134992.7500000009</v>
      </c>
      <c r="H19" s="55">
        <f t="shared" si="4"/>
        <v>1202664.6367500003</v>
      </c>
      <c r="I19" s="55">
        <f t="shared" si="4"/>
        <v>1195085.5299940025</v>
      </c>
    </row>
    <row r="20" spans="1:9" x14ac:dyDescent="0.2">
      <c r="A20" s="18" t="s">
        <v>3</v>
      </c>
      <c r="B20" s="37" t="s">
        <v>72</v>
      </c>
      <c r="C20" s="38"/>
      <c r="D20" s="35"/>
      <c r="E20" s="55">
        <v>56821</v>
      </c>
      <c r="F20" s="55">
        <v>121568</v>
      </c>
      <c r="G20" s="55">
        <v>120000</v>
      </c>
      <c r="H20" s="55">
        <v>20000</v>
      </c>
      <c r="I20" s="55">
        <v>20000</v>
      </c>
    </row>
    <row r="21" spans="1:9" x14ac:dyDescent="0.2">
      <c r="A21" s="18" t="s">
        <v>4</v>
      </c>
      <c r="B21" s="37" t="s">
        <v>170</v>
      </c>
      <c r="C21" s="38"/>
      <c r="D21" s="35"/>
      <c r="E21" s="55">
        <v>0</v>
      </c>
      <c r="F21" s="55">
        <v>1500000</v>
      </c>
      <c r="G21" s="55">
        <v>2000000</v>
      </c>
      <c r="H21" s="55">
        <v>0</v>
      </c>
      <c r="I21" s="55">
        <v>0</v>
      </c>
    </row>
    <row r="22" spans="1:9" x14ac:dyDescent="0.2">
      <c r="A22" s="18" t="s">
        <v>70</v>
      </c>
      <c r="B22" s="37"/>
      <c r="C22" s="38"/>
      <c r="D22" s="35"/>
      <c r="E22" s="82">
        <f t="shared" ref="E22:I22" si="5">SUM(E18:E21)</f>
        <v>2936059</v>
      </c>
      <c r="F22" s="82">
        <f t="shared" si="5"/>
        <v>3273815</v>
      </c>
      <c r="G22" s="82">
        <f t="shared" si="5"/>
        <v>3628807.7500000009</v>
      </c>
      <c r="H22" s="82">
        <f t="shared" si="5"/>
        <v>1515872.3867500012</v>
      </c>
      <c r="I22" s="82">
        <f t="shared" si="5"/>
        <v>1724957.9167440038</v>
      </c>
    </row>
    <row r="23" spans="1:9" x14ac:dyDescent="0.2">
      <c r="B23" s="37"/>
      <c r="C23" s="38"/>
      <c r="D23" s="35"/>
      <c r="E23" s="55"/>
      <c r="F23" s="55"/>
      <c r="G23" s="55"/>
      <c r="H23" s="55"/>
      <c r="I23" s="55"/>
    </row>
    <row r="24" spans="1:9" x14ac:dyDescent="0.2">
      <c r="A24" s="18" t="s">
        <v>65</v>
      </c>
      <c r="B24" s="37" t="s">
        <v>72</v>
      </c>
      <c r="C24" s="38"/>
      <c r="D24" s="35"/>
      <c r="E24" s="55">
        <v>2562562</v>
      </c>
      <c r="F24" s="55">
        <v>2700000</v>
      </c>
      <c r="G24" s="55">
        <v>785600</v>
      </c>
      <c r="H24" s="55">
        <v>356000</v>
      </c>
      <c r="I24" s="3">
        <v>225000</v>
      </c>
    </row>
    <row r="25" spans="1:9" x14ac:dyDescent="0.2">
      <c r="A25" s="18" t="s">
        <v>64</v>
      </c>
      <c r="B25" s="37" t="s">
        <v>72</v>
      </c>
      <c r="C25" s="38"/>
      <c r="D25" s="35"/>
      <c r="E25" s="55">
        <v>0</v>
      </c>
      <c r="F25" s="55">
        <v>150000</v>
      </c>
      <c r="G25" s="55">
        <v>2500000</v>
      </c>
      <c r="H25" s="55">
        <v>0</v>
      </c>
      <c r="I25" s="3">
        <v>0</v>
      </c>
    </row>
    <row r="26" spans="1:9" x14ac:dyDescent="0.2">
      <c r="A26" s="18" t="s">
        <v>5</v>
      </c>
      <c r="B26" s="37" t="s">
        <v>170</v>
      </c>
      <c r="C26" s="38"/>
      <c r="D26" s="35"/>
      <c r="E26" s="77">
        <v>50000</v>
      </c>
      <c r="F26" s="77">
        <v>50000</v>
      </c>
      <c r="G26" s="77">
        <v>50000</v>
      </c>
      <c r="H26" s="77">
        <v>650000</v>
      </c>
      <c r="I26" s="77">
        <v>50000</v>
      </c>
    </row>
    <row r="27" spans="1:9" x14ac:dyDescent="0.2">
      <c r="A27" s="18" t="s">
        <v>69</v>
      </c>
      <c r="B27" s="20"/>
      <c r="C27" s="38"/>
      <c r="D27" s="35"/>
      <c r="E27" s="55">
        <f t="shared" ref="E27:I27" si="6">SUM(E24:E26)</f>
        <v>2612562</v>
      </c>
      <c r="F27" s="55">
        <f t="shared" si="6"/>
        <v>2900000</v>
      </c>
      <c r="G27" s="55">
        <f t="shared" si="6"/>
        <v>3335600</v>
      </c>
      <c r="H27" s="55">
        <f t="shared" si="6"/>
        <v>1006000</v>
      </c>
      <c r="I27" s="55">
        <f t="shared" si="6"/>
        <v>275000</v>
      </c>
    </row>
    <row r="28" spans="1:9" x14ac:dyDescent="0.2">
      <c r="B28" s="20"/>
      <c r="D28" s="35"/>
      <c r="E28" s="55"/>
      <c r="F28" s="55"/>
      <c r="G28" s="55"/>
      <c r="H28" s="55"/>
      <c r="I28" s="55"/>
    </row>
    <row r="29" spans="1:9" x14ac:dyDescent="0.2">
      <c r="A29" s="18" t="s">
        <v>66</v>
      </c>
      <c r="B29" s="37" t="s">
        <v>68</v>
      </c>
      <c r="D29" s="35"/>
      <c r="E29" s="55">
        <f t="shared" ref="E29:I29" si="7">E22-E27</f>
        <v>323497</v>
      </c>
      <c r="F29" s="55">
        <f t="shared" si="7"/>
        <v>373815</v>
      </c>
      <c r="G29" s="55">
        <f t="shared" si="7"/>
        <v>293207.75000000093</v>
      </c>
      <c r="H29" s="55">
        <f t="shared" si="7"/>
        <v>509872.38675000123</v>
      </c>
      <c r="I29" s="55">
        <f t="shared" si="7"/>
        <v>1449957.9167440038</v>
      </c>
    </row>
    <row r="30" spans="1:9" ht="8.25" customHeight="1" x14ac:dyDescent="0.2">
      <c r="A30" s="33"/>
      <c r="D30" s="55"/>
      <c r="E30" s="55"/>
      <c r="F30" s="55"/>
      <c r="G30" s="55"/>
      <c r="H30" s="55"/>
      <c r="I30" s="55"/>
    </row>
    <row r="31" spans="1:9" ht="15.75" customHeight="1" x14ac:dyDescent="0.2">
      <c r="A31" s="18" t="s">
        <v>74</v>
      </c>
      <c r="F31" s="34"/>
    </row>
    <row r="32" spans="1:9" ht="15.75" customHeight="1" x14ac:dyDescent="0.2">
      <c r="F32" s="34"/>
    </row>
    <row r="33" spans="1:9" x14ac:dyDescent="0.2">
      <c r="A33" s="56" t="s">
        <v>6</v>
      </c>
      <c r="B33" s="40"/>
      <c r="C33" s="40"/>
      <c r="D33" s="40"/>
      <c r="E33" s="40"/>
      <c r="F33" s="40"/>
      <c r="G33" s="40"/>
      <c r="H33" s="40"/>
      <c r="I33" s="41"/>
    </row>
    <row r="34" spans="1:9" ht="3" customHeight="1" x14ac:dyDescent="0.2">
      <c r="A34" s="57"/>
      <c r="B34" s="42"/>
      <c r="C34" s="42"/>
      <c r="D34" s="42"/>
      <c r="E34" s="42"/>
      <c r="F34" s="42"/>
      <c r="G34" s="42"/>
      <c r="H34" s="42"/>
      <c r="I34" s="42"/>
    </row>
    <row r="35" spans="1:9" ht="10.5" customHeight="1" x14ac:dyDescent="0.2">
      <c r="A35" s="57" t="s">
        <v>104</v>
      </c>
      <c r="B35" s="43"/>
      <c r="C35" s="43"/>
      <c r="D35" s="43"/>
      <c r="E35" s="43"/>
      <c r="F35" s="43"/>
      <c r="G35" s="43"/>
      <c r="H35" s="43"/>
      <c r="I35" s="42"/>
    </row>
    <row r="36" spans="1:9" ht="10.5" customHeight="1" x14ac:dyDescent="0.2">
      <c r="A36" s="57" t="s">
        <v>105</v>
      </c>
      <c r="B36" s="43"/>
      <c r="C36" s="43"/>
      <c r="D36" s="43"/>
      <c r="E36" s="43"/>
      <c r="F36" s="43"/>
      <c r="G36" s="43"/>
      <c r="H36" s="43"/>
      <c r="I36" s="42"/>
    </row>
    <row r="37" spans="1:9" ht="10.5" customHeight="1" x14ac:dyDescent="0.2">
      <c r="A37" s="57" t="s">
        <v>106</v>
      </c>
      <c r="B37" s="43"/>
      <c r="C37" s="43"/>
      <c r="D37" s="43"/>
      <c r="E37" s="43"/>
      <c r="F37" s="43"/>
      <c r="G37" s="43"/>
      <c r="H37" s="43"/>
      <c r="I37" s="42"/>
    </row>
  </sheetData>
  <mergeCells count="4">
    <mergeCell ref="A1:I1"/>
    <mergeCell ref="A2:I2"/>
    <mergeCell ref="A3:I3"/>
    <mergeCell ref="A15:I15"/>
  </mergeCells>
  <phoneticPr fontId="9" type="noConversion"/>
  <pageMargins left="0.78740157480314965" right="0.78740157480314965" top="0.19685039370078741" bottom="0.19685039370078741" header="0" footer="0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2"/>
  <sheetViews>
    <sheetView workbookViewId="0">
      <selection activeCell="N19" sqref="N19"/>
    </sheetView>
  </sheetViews>
  <sheetFormatPr baseColWidth="10" defaultColWidth="8" defaultRowHeight="11.25" x14ac:dyDescent="0.2"/>
  <cols>
    <col min="1" max="1" width="26.7109375" style="4" customWidth="1"/>
    <col min="2" max="2" width="8.7109375" style="2" bestFit="1" customWidth="1"/>
    <col min="3" max="3" width="9.7109375" style="1" bestFit="1" customWidth="1"/>
    <col min="4" max="4" width="12.7109375" style="1" customWidth="1"/>
    <col min="5" max="6" width="13.5703125" style="1" customWidth="1"/>
    <col min="7" max="10" width="13.5703125" style="6" customWidth="1"/>
    <col min="11" max="11" width="12.28515625" style="1" bestFit="1" customWidth="1"/>
    <col min="12" max="16384" width="8" style="1"/>
  </cols>
  <sheetData>
    <row r="1" spans="1:10" s="15" customFormat="1" ht="15.75" x14ac:dyDescent="0.25">
      <c r="A1" s="86" t="s">
        <v>171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5" customFormat="1" ht="12.75" x14ac:dyDescent="0.2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0" s="15" customFormat="1" ht="12.75" x14ac:dyDescent="0.2">
      <c r="A3" s="52" t="s">
        <v>78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">
      <c r="A4" s="85" t="s">
        <v>77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44.25" customHeight="1" x14ac:dyDescent="0.2">
      <c r="A5" s="63" t="s">
        <v>75</v>
      </c>
      <c r="B5" s="64" t="s">
        <v>130</v>
      </c>
      <c r="C5" s="63" t="s">
        <v>76</v>
      </c>
      <c r="D5" s="63" t="s">
        <v>83</v>
      </c>
      <c r="E5" s="63" t="s">
        <v>84</v>
      </c>
      <c r="F5" s="63" t="s">
        <v>79</v>
      </c>
      <c r="G5" s="63" t="s">
        <v>136</v>
      </c>
      <c r="H5" s="63" t="s">
        <v>80</v>
      </c>
      <c r="I5" s="63" t="s">
        <v>81</v>
      </c>
      <c r="J5" s="63" t="s">
        <v>82</v>
      </c>
    </row>
    <row r="6" spans="1:10" x14ac:dyDescent="0.2">
      <c r="A6" s="65" t="s">
        <v>175</v>
      </c>
      <c r="B6" s="66"/>
      <c r="C6" s="67"/>
      <c r="D6" s="67"/>
      <c r="E6" s="67"/>
      <c r="F6" s="67"/>
      <c r="G6" s="68"/>
      <c r="H6" s="68"/>
      <c r="I6" s="68"/>
      <c r="J6" s="68"/>
    </row>
    <row r="7" spans="1:10" x14ac:dyDescent="0.2">
      <c r="A7" s="61" t="s">
        <v>129</v>
      </c>
      <c r="B7" s="48">
        <v>39951</v>
      </c>
      <c r="C7" s="47">
        <v>300000</v>
      </c>
      <c r="D7" s="47">
        <v>10000</v>
      </c>
      <c r="E7" s="47">
        <v>10000</v>
      </c>
      <c r="F7" s="47">
        <v>10000</v>
      </c>
      <c r="G7" s="47">
        <v>10000</v>
      </c>
      <c r="H7" s="47">
        <v>10000</v>
      </c>
      <c r="I7" s="47">
        <v>10000</v>
      </c>
      <c r="J7" s="47">
        <v>10000</v>
      </c>
    </row>
    <row r="8" spans="1:10" x14ac:dyDescent="0.2">
      <c r="A8" s="61" t="s">
        <v>111</v>
      </c>
      <c r="B8" s="48">
        <v>35913</v>
      </c>
      <c r="C8" s="47">
        <v>450000</v>
      </c>
      <c r="D8" s="47">
        <v>15000</v>
      </c>
      <c r="E8" s="47">
        <v>15000</v>
      </c>
      <c r="F8" s="47">
        <v>15000</v>
      </c>
      <c r="G8" s="47">
        <v>15000</v>
      </c>
      <c r="H8" s="47">
        <v>15000</v>
      </c>
      <c r="I8" s="47">
        <v>15000</v>
      </c>
      <c r="J8" s="47">
        <v>15000</v>
      </c>
    </row>
    <row r="9" spans="1:10" x14ac:dyDescent="0.2">
      <c r="A9" s="61" t="s">
        <v>112</v>
      </c>
      <c r="B9" s="48">
        <v>41719</v>
      </c>
      <c r="C9" s="47">
        <v>1200000</v>
      </c>
      <c r="D9" s="47">
        <v>40000</v>
      </c>
      <c r="E9" s="47">
        <v>40000</v>
      </c>
      <c r="F9" s="47">
        <v>40000</v>
      </c>
      <c r="G9" s="47">
        <v>40000</v>
      </c>
      <c r="H9" s="47">
        <v>40000</v>
      </c>
      <c r="I9" s="47">
        <v>40000</v>
      </c>
      <c r="J9" s="47">
        <v>40000</v>
      </c>
    </row>
    <row r="10" spans="1:10" x14ac:dyDescent="0.2">
      <c r="A10" s="61" t="s">
        <v>113</v>
      </c>
      <c r="B10" s="48">
        <v>41533</v>
      </c>
      <c r="C10" s="47">
        <v>3000000</v>
      </c>
      <c r="D10" s="47">
        <v>100000</v>
      </c>
      <c r="E10" s="47">
        <v>100000</v>
      </c>
      <c r="F10" s="47">
        <v>100000</v>
      </c>
      <c r="G10" s="47">
        <v>100000</v>
      </c>
      <c r="H10" s="47">
        <v>100000</v>
      </c>
      <c r="I10" s="47">
        <v>100000</v>
      </c>
      <c r="J10" s="47">
        <v>100000</v>
      </c>
    </row>
    <row r="11" spans="1:10" x14ac:dyDescent="0.2">
      <c r="A11" s="61" t="s">
        <v>114</v>
      </c>
      <c r="B11" s="48">
        <v>42295</v>
      </c>
      <c r="C11" s="47">
        <v>80000</v>
      </c>
      <c r="D11" s="47">
        <v>8000</v>
      </c>
      <c r="E11" s="47">
        <v>8000</v>
      </c>
      <c r="F11" s="47">
        <v>8000</v>
      </c>
      <c r="G11" s="49">
        <v>8000</v>
      </c>
      <c r="H11" s="49">
        <v>8000</v>
      </c>
      <c r="I11" s="49">
        <v>8000</v>
      </c>
      <c r="J11" s="49">
        <v>8000</v>
      </c>
    </row>
    <row r="12" spans="1:10" x14ac:dyDescent="0.2">
      <c r="A12" s="61" t="s">
        <v>115</v>
      </c>
      <c r="B12" s="48">
        <v>40986</v>
      </c>
      <c r="C12" s="47">
        <v>250000</v>
      </c>
      <c r="D12" s="47">
        <v>25000</v>
      </c>
      <c r="E12" s="47">
        <v>25000</v>
      </c>
      <c r="F12" s="47">
        <v>25000</v>
      </c>
      <c r="G12" s="47">
        <v>25000</v>
      </c>
      <c r="H12" s="47">
        <v>25000</v>
      </c>
      <c r="I12" s="47">
        <v>0</v>
      </c>
      <c r="J12" s="47">
        <v>0</v>
      </c>
    </row>
    <row r="13" spans="1:10" x14ac:dyDescent="0.2">
      <c r="A13" s="61" t="s">
        <v>139</v>
      </c>
      <c r="B13" s="48">
        <v>42911</v>
      </c>
      <c r="C13" s="47">
        <v>0</v>
      </c>
      <c r="D13" s="47">
        <v>0</v>
      </c>
      <c r="E13" s="47">
        <v>0</v>
      </c>
      <c r="F13" s="47">
        <v>5600</v>
      </c>
      <c r="G13" s="47">
        <v>5600</v>
      </c>
      <c r="H13" s="47">
        <v>5600</v>
      </c>
      <c r="I13" s="47">
        <v>5600</v>
      </c>
      <c r="J13" s="47">
        <v>5600</v>
      </c>
    </row>
    <row r="14" spans="1:10" x14ac:dyDescent="0.2">
      <c r="A14" s="61" t="s">
        <v>140</v>
      </c>
      <c r="B14" s="48">
        <v>42911</v>
      </c>
      <c r="C14" s="47">
        <v>0</v>
      </c>
      <c r="D14" s="47">
        <v>0</v>
      </c>
      <c r="E14" s="47">
        <v>0</v>
      </c>
      <c r="F14" s="47">
        <v>0</v>
      </c>
      <c r="G14" s="47">
        <v>58255</v>
      </c>
      <c r="H14" s="47">
        <v>58255</v>
      </c>
      <c r="I14" s="47">
        <v>58255</v>
      </c>
      <c r="J14" s="47">
        <v>58255</v>
      </c>
    </row>
    <row r="15" spans="1:10" x14ac:dyDescent="0.2">
      <c r="A15" s="61" t="s">
        <v>126</v>
      </c>
      <c r="B15" s="70" t="s">
        <v>126</v>
      </c>
      <c r="C15" s="69" t="s">
        <v>126</v>
      </c>
      <c r="D15" s="69" t="s">
        <v>126</v>
      </c>
      <c r="E15" s="69" t="s">
        <v>126</v>
      </c>
      <c r="F15" s="69" t="s">
        <v>126</v>
      </c>
      <c r="G15" s="69" t="s">
        <v>126</v>
      </c>
      <c r="H15" s="69" t="s">
        <v>126</v>
      </c>
      <c r="I15" s="69" t="s">
        <v>126</v>
      </c>
      <c r="J15" s="69" t="s">
        <v>126</v>
      </c>
    </row>
    <row r="16" spans="1:10" x14ac:dyDescent="0.2">
      <c r="A16" s="61" t="s">
        <v>126</v>
      </c>
      <c r="B16" s="70" t="s">
        <v>126</v>
      </c>
      <c r="C16" s="69" t="s">
        <v>126</v>
      </c>
      <c r="D16" s="69" t="s">
        <v>126</v>
      </c>
      <c r="E16" s="69" t="s">
        <v>126</v>
      </c>
      <c r="F16" s="69" t="s">
        <v>126</v>
      </c>
      <c r="G16" s="69" t="s">
        <v>126</v>
      </c>
      <c r="H16" s="69" t="s">
        <v>126</v>
      </c>
      <c r="I16" s="69" t="s">
        <v>126</v>
      </c>
      <c r="J16" s="69" t="s">
        <v>126</v>
      </c>
    </row>
    <row r="17" spans="1:11" x14ac:dyDescent="0.2">
      <c r="A17" s="61" t="s">
        <v>131</v>
      </c>
      <c r="B17" s="48" t="s">
        <v>132</v>
      </c>
      <c r="C17" s="47">
        <v>5000000</v>
      </c>
      <c r="D17" s="47">
        <v>0</v>
      </c>
      <c r="E17" s="47">
        <v>0</v>
      </c>
      <c r="F17" s="47">
        <v>0</v>
      </c>
      <c r="G17" s="47">
        <v>0</v>
      </c>
      <c r="H17" s="47">
        <v>166667</v>
      </c>
      <c r="I17" s="47">
        <v>166667</v>
      </c>
      <c r="J17" s="47">
        <v>166667</v>
      </c>
    </row>
    <row r="18" spans="1:11" x14ac:dyDescent="0.2">
      <c r="A18" s="61" t="s">
        <v>133</v>
      </c>
      <c r="B18" s="48" t="s">
        <v>132</v>
      </c>
      <c r="C18" s="47">
        <v>150000</v>
      </c>
      <c r="D18" s="47">
        <v>0</v>
      </c>
      <c r="E18" s="47">
        <v>0</v>
      </c>
      <c r="F18" s="47">
        <v>0</v>
      </c>
      <c r="G18" s="47">
        <v>0</v>
      </c>
      <c r="H18" s="47">
        <v>18750</v>
      </c>
      <c r="I18" s="47">
        <v>18750</v>
      </c>
      <c r="J18" s="47">
        <v>18750</v>
      </c>
    </row>
    <row r="19" spans="1:11" x14ac:dyDescent="0.2">
      <c r="A19" s="61" t="s">
        <v>137</v>
      </c>
      <c r="B19" s="48" t="s">
        <v>132</v>
      </c>
      <c r="C19" s="47">
        <v>600000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f>600000/30</f>
        <v>20000</v>
      </c>
      <c r="J19" s="47">
        <v>20000</v>
      </c>
    </row>
    <row r="20" spans="1:11" x14ac:dyDescent="0.2">
      <c r="A20" s="61" t="s">
        <v>138</v>
      </c>
      <c r="B20" s="48" t="s">
        <v>132</v>
      </c>
      <c r="C20" s="47">
        <v>250000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10000</v>
      </c>
    </row>
    <row r="21" spans="1:11" x14ac:dyDescent="0.2">
      <c r="A21" s="61" t="s">
        <v>126</v>
      </c>
      <c r="B21" s="48"/>
      <c r="C21" s="50"/>
      <c r="D21" s="50"/>
      <c r="E21" s="50"/>
      <c r="F21" s="50"/>
      <c r="G21" s="51"/>
      <c r="H21" s="51"/>
      <c r="I21" s="51"/>
      <c r="J21" s="51"/>
    </row>
    <row r="22" spans="1:11" s="60" customFormat="1" x14ac:dyDescent="0.2">
      <c r="A22" s="62" t="s">
        <v>120</v>
      </c>
      <c r="B22" s="58"/>
      <c r="C22" s="59"/>
      <c r="D22" s="59">
        <v>847526</v>
      </c>
      <c r="E22" s="59">
        <v>862548.2</v>
      </c>
      <c r="F22" s="59">
        <v>842562.2</v>
      </c>
      <c r="G22" s="59">
        <v>895621</v>
      </c>
      <c r="H22" s="59">
        <v>981568</v>
      </c>
      <c r="I22" s="59">
        <v>915258.2</v>
      </c>
      <c r="J22" s="59">
        <v>895824</v>
      </c>
      <c r="K22" s="1" t="s">
        <v>101</v>
      </c>
    </row>
    <row r="23" spans="1:11" s="60" customFormat="1" x14ac:dyDescent="0.2">
      <c r="A23" s="62"/>
      <c r="B23" s="58"/>
      <c r="C23" s="59"/>
      <c r="D23" s="59"/>
      <c r="E23" s="59"/>
      <c r="F23" s="59"/>
      <c r="G23" s="59"/>
      <c r="H23" s="59"/>
      <c r="I23" s="59"/>
      <c r="J23" s="59"/>
    </row>
    <row r="24" spans="1:11" x14ac:dyDescent="0.2">
      <c r="A24" s="65" t="s">
        <v>116</v>
      </c>
      <c r="B24" s="66"/>
      <c r="C24" s="67"/>
      <c r="D24" s="67"/>
      <c r="E24" s="67"/>
      <c r="F24" s="67"/>
      <c r="G24" s="68"/>
      <c r="H24" s="68"/>
      <c r="I24" s="68"/>
      <c r="J24" s="68"/>
    </row>
    <row r="25" spans="1:11" x14ac:dyDescent="0.2">
      <c r="A25" s="61" t="s">
        <v>125</v>
      </c>
      <c r="B25" s="48"/>
      <c r="C25" s="47"/>
      <c r="D25" s="47"/>
      <c r="E25" s="47"/>
      <c r="F25" s="47"/>
      <c r="G25" s="49"/>
      <c r="H25" s="49"/>
      <c r="I25" s="49"/>
      <c r="J25" s="49"/>
    </row>
    <row r="26" spans="1:11" s="60" customFormat="1" x14ac:dyDescent="0.2">
      <c r="A26" s="62" t="s">
        <v>119</v>
      </c>
      <c r="B26" s="58"/>
      <c r="C26" s="59"/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1" t="s">
        <v>101</v>
      </c>
    </row>
    <row r="27" spans="1:11" s="60" customFormat="1" x14ac:dyDescent="0.2">
      <c r="A27" s="62"/>
      <c r="B27" s="58"/>
      <c r="C27" s="59"/>
      <c r="D27" s="59"/>
      <c r="E27" s="59"/>
      <c r="F27" s="59"/>
      <c r="G27" s="59"/>
      <c r="H27" s="59"/>
      <c r="I27" s="59"/>
      <c r="J27" s="59"/>
    </row>
    <row r="28" spans="1:11" x14ac:dyDescent="0.2">
      <c r="A28" s="65" t="s">
        <v>117</v>
      </c>
      <c r="B28" s="66"/>
      <c r="C28" s="67"/>
      <c r="D28" s="67"/>
      <c r="E28" s="67"/>
      <c r="F28" s="67"/>
      <c r="G28" s="68"/>
      <c r="H28" s="68"/>
      <c r="I28" s="68"/>
      <c r="J28" s="68"/>
    </row>
    <row r="29" spans="1:11" x14ac:dyDescent="0.2">
      <c r="A29" s="61" t="s">
        <v>125</v>
      </c>
      <c r="B29" s="48"/>
      <c r="C29" s="47"/>
      <c r="D29" s="47"/>
      <c r="E29" s="47"/>
      <c r="F29" s="47"/>
      <c r="G29" s="49"/>
      <c r="H29" s="49"/>
      <c r="I29" s="49"/>
      <c r="J29" s="49"/>
    </row>
    <row r="30" spans="1:11" s="60" customFormat="1" x14ac:dyDescent="0.2">
      <c r="A30" s="62" t="s">
        <v>118</v>
      </c>
      <c r="B30" s="58"/>
      <c r="C30" s="59"/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1" t="s">
        <v>101</v>
      </c>
    </row>
    <row r="31" spans="1:11" s="60" customFormat="1" x14ac:dyDescent="0.2">
      <c r="A31" s="62"/>
      <c r="B31" s="58"/>
      <c r="C31" s="59"/>
      <c r="D31" s="59"/>
      <c r="E31" s="59"/>
      <c r="F31" s="59"/>
      <c r="G31" s="59"/>
      <c r="H31" s="59"/>
      <c r="I31" s="59"/>
      <c r="J31" s="59"/>
    </row>
    <row r="32" spans="1:11" x14ac:dyDescent="0.2">
      <c r="A32" s="65" t="s">
        <v>121</v>
      </c>
      <c r="B32" s="66"/>
      <c r="C32" s="67"/>
      <c r="D32" s="67"/>
      <c r="E32" s="67"/>
      <c r="F32" s="67"/>
      <c r="G32" s="68"/>
      <c r="H32" s="68"/>
      <c r="I32" s="68"/>
      <c r="J32" s="68"/>
    </row>
    <row r="33" spans="1:11" x14ac:dyDescent="0.2">
      <c r="A33" s="61" t="s">
        <v>127</v>
      </c>
      <c r="B33" s="48">
        <v>42719</v>
      </c>
      <c r="C33" s="47">
        <v>300000</v>
      </c>
      <c r="D33" s="47">
        <v>10000</v>
      </c>
      <c r="E33" s="47">
        <v>10000</v>
      </c>
      <c r="F33" s="47">
        <v>10000</v>
      </c>
      <c r="G33" s="49">
        <v>10000</v>
      </c>
      <c r="H33" s="49">
        <v>10000</v>
      </c>
      <c r="I33" s="49">
        <v>10000</v>
      </c>
      <c r="J33" s="49">
        <v>10000</v>
      </c>
    </row>
    <row r="34" spans="1:11" x14ac:dyDescent="0.2">
      <c r="A34" s="61" t="s">
        <v>128</v>
      </c>
      <c r="B34" s="48">
        <v>42653</v>
      </c>
      <c r="C34" s="47">
        <v>500000</v>
      </c>
      <c r="D34" s="47">
        <v>100000</v>
      </c>
      <c r="E34" s="47">
        <v>100000</v>
      </c>
      <c r="F34" s="47">
        <v>100000</v>
      </c>
      <c r="G34" s="49">
        <v>100000</v>
      </c>
      <c r="H34" s="49">
        <v>100000</v>
      </c>
      <c r="I34" s="49">
        <v>0</v>
      </c>
      <c r="J34" s="49">
        <v>0</v>
      </c>
    </row>
    <row r="35" spans="1:11" s="60" customFormat="1" x14ac:dyDescent="0.2">
      <c r="A35" s="62" t="s">
        <v>122</v>
      </c>
      <c r="B35" s="58"/>
      <c r="C35" s="59"/>
      <c r="D35" s="59">
        <f t="shared" ref="D35:J35" si="0">SUM(D33:D34)</f>
        <v>110000</v>
      </c>
      <c r="E35" s="59">
        <f t="shared" si="0"/>
        <v>110000</v>
      </c>
      <c r="F35" s="59">
        <f t="shared" si="0"/>
        <v>110000</v>
      </c>
      <c r="G35" s="59">
        <f t="shared" si="0"/>
        <v>110000</v>
      </c>
      <c r="H35" s="59">
        <f t="shared" si="0"/>
        <v>110000</v>
      </c>
      <c r="I35" s="59">
        <f t="shared" si="0"/>
        <v>10000</v>
      </c>
      <c r="J35" s="59">
        <f t="shared" si="0"/>
        <v>10000</v>
      </c>
      <c r="K35" s="1" t="s">
        <v>101</v>
      </c>
    </row>
    <row r="36" spans="1:11" s="60" customFormat="1" x14ac:dyDescent="0.2">
      <c r="A36" s="62"/>
      <c r="B36" s="58"/>
      <c r="C36" s="59"/>
      <c r="D36" s="59"/>
      <c r="E36" s="59"/>
      <c r="F36" s="59"/>
      <c r="G36" s="59"/>
      <c r="H36" s="59"/>
      <c r="I36" s="59"/>
      <c r="J36" s="59"/>
    </row>
    <row r="37" spans="1:11" x14ac:dyDescent="0.2">
      <c r="A37" s="65" t="s">
        <v>123</v>
      </c>
      <c r="B37" s="66"/>
      <c r="C37" s="67"/>
      <c r="D37" s="67"/>
      <c r="E37" s="67"/>
      <c r="F37" s="67"/>
      <c r="G37" s="68"/>
      <c r="H37" s="68"/>
      <c r="I37" s="68"/>
      <c r="J37" s="68"/>
    </row>
    <row r="38" spans="1:11" x14ac:dyDescent="0.2">
      <c r="A38" s="61" t="s">
        <v>125</v>
      </c>
      <c r="B38" s="48"/>
      <c r="C38" s="47"/>
      <c r="D38" s="47"/>
      <c r="E38" s="47"/>
      <c r="F38" s="47"/>
      <c r="G38" s="49"/>
      <c r="H38" s="49"/>
      <c r="I38" s="49"/>
      <c r="J38" s="49"/>
    </row>
    <row r="39" spans="1:11" s="60" customFormat="1" x14ac:dyDescent="0.2">
      <c r="A39" s="62" t="s">
        <v>124</v>
      </c>
      <c r="B39" s="58"/>
      <c r="C39" s="59"/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1" t="s">
        <v>101</v>
      </c>
    </row>
    <row r="40" spans="1:11" s="13" customFormat="1" ht="10.5" x14ac:dyDescent="0.15">
      <c r="A40" s="7"/>
      <c r="B40" s="9"/>
      <c r="C40" s="8"/>
      <c r="D40" s="8"/>
      <c r="E40" s="10"/>
      <c r="F40" s="11"/>
      <c r="G40" s="12"/>
      <c r="H40" s="12"/>
      <c r="I40" s="12"/>
      <c r="J40" s="12"/>
    </row>
    <row r="41" spans="1:11" ht="12.75" x14ac:dyDescent="0.2">
      <c r="A41" s="53" t="s">
        <v>85</v>
      </c>
    </row>
    <row r="42" spans="1:11" ht="12.75" x14ac:dyDescent="0.2">
      <c r="A42" s="53" t="s">
        <v>134</v>
      </c>
    </row>
  </sheetData>
  <mergeCells count="3">
    <mergeCell ref="A1:J1"/>
    <mergeCell ref="A2:J2"/>
    <mergeCell ref="A4:J4"/>
  </mergeCells>
  <phoneticPr fontId="9" type="noConversion"/>
  <printOptions horizontalCentered="1"/>
  <pageMargins left="0" right="0" top="0.39370078740157483" bottom="0.39370078740157483" header="0.51181102362204722" footer="0.51181102362204722"/>
  <pageSetup paperSize="9" scale="97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7"/>
  <sheetViews>
    <sheetView workbookViewId="0">
      <selection activeCell="A3" sqref="A3"/>
    </sheetView>
  </sheetViews>
  <sheetFormatPr baseColWidth="10" defaultColWidth="10.7109375" defaultRowHeight="12.75" x14ac:dyDescent="0.2"/>
  <cols>
    <col min="1" max="1" width="47.140625" style="18" bestFit="1" customWidth="1"/>
    <col min="2" max="8" width="7.7109375" style="18" customWidth="1"/>
    <col min="9" max="9" width="12.28515625" style="55" bestFit="1" customWidth="1"/>
    <col min="10" max="16384" width="10.7109375" style="18"/>
  </cols>
  <sheetData>
    <row r="1" spans="1:10" s="15" customFormat="1" ht="15.75" x14ac:dyDescent="0.25">
      <c r="A1" s="86" t="s">
        <v>171</v>
      </c>
      <c r="B1" s="86"/>
      <c r="C1" s="86"/>
      <c r="D1" s="86"/>
      <c r="E1" s="86"/>
      <c r="F1" s="86"/>
      <c r="G1" s="86"/>
      <c r="H1" s="86"/>
      <c r="I1" s="3"/>
      <c r="J1" s="3"/>
    </row>
    <row r="2" spans="1:10" s="15" customFormat="1" x14ac:dyDescent="0.2">
      <c r="A2" s="85" t="s">
        <v>86</v>
      </c>
      <c r="B2" s="85"/>
      <c r="C2" s="85"/>
      <c r="D2" s="85"/>
      <c r="E2" s="85"/>
      <c r="F2" s="85"/>
      <c r="G2" s="85"/>
      <c r="H2" s="85"/>
      <c r="I2" s="3"/>
      <c r="J2" s="3"/>
    </row>
    <row r="3" spans="1:10" s="15" customFormat="1" ht="9.75" customHeight="1" x14ac:dyDescent="0.2">
      <c r="I3" s="3"/>
      <c r="J3" s="3"/>
    </row>
    <row r="4" spans="1:10" s="15" customFormat="1" ht="33.75" x14ac:dyDescent="0.2">
      <c r="A4" s="26" t="s">
        <v>102</v>
      </c>
      <c r="B4" s="29" t="s">
        <v>46</v>
      </c>
      <c r="C4" s="29" t="s">
        <v>45</v>
      </c>
      <c r="D4" s="29" t="s">
        <v>47</v>
      </c>
      <c r="E4" s="29" t="s">
        <v>135</v>
      </c>
      <c r="F4" s="29" t="s">
        <v>48</v>
      </c>
      <c r="G4" s="29" t="s">
        <v>49</v>
      </c>
      <c r="H4" s="29" t="s">
        <v>50</v>
      </c>
      <c r="I4" s="3"/>
      <c r="J4" s="3"/>
    </row>
    <row r="5" spans="1:10" ht="11.25" customHeight="1" x14ac:dyDescent="0.2">
      <c r="A5" s="32"/>
      <c r="H5" s="15"/>
    </row>
    <row r="6" spans="1:10" x14ac:dyDescent="0.2">
      <c r="A6" s="18" t="s">
        <v>99</v>
      </c>
      <c r="B6" s="55"/>
      <c r="C6" s="55"/>
      <c r="D6" s="55"/>
      <c r="E6" s="55"/>
      <c r="F6" s="55"/>
      <c r="G6" s="55"/>
      <c r="H6" s="3"/>
    </row>
    <row r="7" spans="1:10" x14ac:dyDescent="0.2">
      <c r="A7" s="18" t="s">
        <v>87</v>
      </c>
      <c r="B7" s="55"/>
      <c r="C7" s="55"/>
      <c r="D7" s="55"/>
      <c r="E7" s="55"/>
      <c r="F7" s="55"/>
      <c r="G7" s="55"/>
      <c r="H7" s="3"/>
    </row>
    <row r="8" spans="1:10" x14ac:dyDescent="0.2">
      <c r="A8" s="18" t="s">
        <v>88</v>
      </c>
      <c r="B8" s="55"/>
      <c r="C8" s="55"/>
      <c r="D8" s="55"/>
      <c r="E8" s="55"/>
      <c r="F8" s="55"/>
      <c r="G8" s="55"/>
      <c r="H8" s="3"/>
    </row>
    <row r="9" spans="1:10" x14ac:dyDescent="0.2">
      <c r="A9" s="18" t="s">
        <v>90</v>
      </c>
      <c r="B9" s="77"/>
      <c r="C9" s="77"/>
      <c r="D9" s="77"/>
      <c r="E9" s="77"/>
      <c r="F9" s="77"/>
      <c r="G9" s="77"/>
      <c r="H9" s="78"/>
    </row>
    <row r="10" spans="1:10" x14ac:dyDescent="0.2">
      <c r="B10" s="55">
        <v>362568</v>
      </c>
      <c r="C10" s="55">
        <v>652356.19999999995</v>
      </c>
      <c r="D10" s="55">
        <v>2562562</v>
      </c>
      <c r="E10" s="55">
        <v>2700000</v>
      </c>
      <c r="F10" s="55">
        <v>785600</v>
      </c>
      <c r="G10" s="55">
        <v>356000</v>
      </c>
      <c r="H10" s="55">
        <v>225000</v>
      </c>
      <c r="I10" s="55" t="s">
        <v>110</v>
      </c>
    </row>
    <row r="11" spans="1:10" ht="5.25" customHeight="1" x14ac:dyDescent="0.2">
      <c r="B11" s="55"/>
      <c r="C11" s="55"/>
      <c r="D11" s="55"/>
      <c r="E11" s="55"/>
      <c r="F11" s="55"/>
      <c r="G11" s="55"/>
      <c r="H11" s="3"/>
    </row>
    <row r="12" spans="1:10" x14ac:dyDescent="0.2">
      <c r="A12" s="18" t="s">
        <v>98</v>
      </c>
      <c r="B12" s="55"/>
      <c r="C12" s="55"/>
      <c r="D12" s="55"/>
      <c r="E12" s="55"/>
      <c r="F12" s="55"/>
      <c r="G12" s="55"/>
      <c r="H12" s="3"/>
    </row>
    <row r="13" spans="1:10" x14ac:dyDescent="0.2">
      <c r="A13" s="18" t="s">
        <v>87</v>
      </c>
      <c r="B13" s="55"/>
      <c r="C13" s="55"/>
      <c r="D13" s="55"/>
      <c r="E13" s="55"/>
      <c r="F13" s="55"/>
      <c r="G13" s="55"/>
      <c r="H13" s="3"/>
    </row>
    <row r="14" spans="1:10" x14ac:dyDescent="0.2">
      <c r="A14" s="18" t="s">
        <v>90</v>
      </c>
      <c r="B14" s="77"/>
      <c r="C14" s="77"/>
      <c r="D14" s="77"/>
      <c r="E14" s="77"/>
      <c r="F14" s="77"/>
      <c r="G14" s="77"/>
      <c r="H14" s="78"/>
    </row>
    <row r="15" spans="1:10" x14ac:dyDescent="0.2">
      <c r="B15" s="55">
        <v>25652</v>
      </c>
      <c r="C15" s="55">
        <v>62568</v>
      </c>
      <c r="D15" s="55">
        <v>56821</v>
      </c>
      <c r="E15" s="55">
        <v>121568</v>
      </c>
      <c r="F15" s="55">
        <v>120000</v>
      </c>
      <c r="G15" s="55">
        <v>20000</v>
      </c>
      <c r="H15" s="3">
        <v>20000</v>
      </c>
      <c r="I15" s="55" t="s">
        <v>110</v>
      </c>
    </row>
    <row r="16" spans="1:10" ht="6.75" customHeight="1" x14ac:dyDescent="0.2">
      <c r="B16" s="55"/>
      <c r="C16" s="55"/>
      <c r="D16" s="55"/>
      <c r="E16" s="55"/>
      <c r="F16" s="55"/>
      <c r="G16" s="55"/>
      <c r="H16" s="3"/>
    </row>
    <row r="17" spans="1:10" x14ac:dyDescent="0.2">
      <c r="A17" s="18" t="s">
        <v>89</v>
      </c>
      <c r="B17" s="55"/>
      <c r="C17" s="55"/>
      <c r="D17" s="55"/>
      <c r="E17" s="55"/>
      <c r="F17" s="55"/>
      <c r="G17" s="55"/>
      <c r="H17" s="3"/>
    </row>
    <row r="18" spans="1:10" x14ac:dyDescent="0.2">
      <c r="A18" s="18" t="s">
        <v>87</v>
      </c>
      <c r="B18" s="55"/>
      <c r="C18" s="55"/>
      <c r="D18" s="55"/>
      <c r="E18" s="55"/>
      <c r="F18" s="55"/>
      <c r="G18" s="55"/>
      <c r="H18" s="3"/>
    </row>
    <row r="19" spans="1:10" x14ac:dyDescent="0.2">
      <c r="A19" s="18" t="s">
        <v>88</v>
      </c>
      <c r="B19" s="55"/>
      <c r="C19" s="55"/>
      <c r="D19" s="55"/>
      <c r="E19" s="55"/>
      <c r="F19" s="55"/>
      <c r="G19" s="55"/>
      <c r="H19" s="3"/>
    </row>
    <row r="20" spans="1:10" x14ac:dyDescent="0.2">
      <c r="A20" s="18" t="s">
        <v>90</v>
      </c>
      <c r="B20" s="77"/>
      <c r="C20" s="77"/>
      <c r="D20" s="77"/>
      <c r="E20" s="77"/>
      <c r="F20" s="77"/>
      <c r="G20" s="77"/>
      <c r="H20" s="78"/>
    </row>
    <row r="21" spans="1:10" x14ac:dyDescent="0.2">
      <c r="B21" s="55">
        <v>50500</v>
      </c>
      <c r="C21" s="55">
        <v>0</v>
      </c>
      <c r="D21" s="55">
        <v>0</v>
      </c>
      <c r="E21" s="55">
        <v>150000</v>
      </c>
      <c r="F21" s="55">
        <v>2500000</v>
      </c>
      <c r="G21" s="55">
        <v>0</v>
      </c>
      <c r="H21" s="3">
        <v>0</v>
      </c>
      <c r="I21" s="55" t="s">
        <v>110</v>
      </c>
    </row>
    <row r="22" spans="1:10" x14ac:dyDescent="0.2">
      <c r="B22" s="55"/>
      <c r="C22" s="55"/>
      <c r="D22" s="55"/>
      <c r="E22" s="55"/>
      <c r="F22" s="55"/>
      <c r="G22" s="55"/>
      <c r="H22" s="3"/>
    </row>
    <row r="23" spans="1:10" x14ac:dyDescent="0.2">
      <c r="A23" s="85" t="s">
        <v>169</v>
      </c>
      <c r="B23" s="85"/>
      <c r="C23" s="85"/>
      <c r="D23" s="85"/>
      <c r="E23" s="85"/>
      <c r="F23" s="85"/>
      <c r="G23" s="85"/>
      <c r="H23" s="85"/>
    </row>
    <row r="24" spans="1:10" s="15" customFormat="1" ht="33.75" x14ac:dyDescent="0.2">
      <c r="A24" s="26" t="s">
        <v>7</v>
      </c>
      <c r="B24" s="29" t="s">
        <v>46</v>
      </c>
      <c r="C24" s="29" t="s">
        <v>45</v>
      </c>
      <c r="D24" s="29" t="s">
        <v>47</v>
      </c>
      <c r="E24" s="29" t="s">
        <v>135</v>
      </c>
      <c r="F24" s="29" t="s">
        <v>48</v>
      </c>
      <c r="G24" s="29" t="s">
        <v>49</v>
      </c>
      <c r="H24" s="29" t="s">
        <v>50</v>
      </c>
      <c r="I24" s="3"/>
      <c r="J24" s="3"/>
    </row>
    <row r="25" spans="1:10" ht="9.75" customHeight="1" x14ac:dyDescent="0.2">
      <c r="A25" s="32"/>
      <c r="H25" s="15"/>
    </row>
    <row r="26" spans="1:10" x14ac:dyDescent="0.2">
      <c r="A26" s="22" t="s">
        <v>159</v>
      </c>
      <c r="B26" s="38"/>
      <c r="D26" s="54"/>
      <c r="E26" s="54"/>
      <c r="F26" s="54"/>
      <c r="G26" s="54"/>
      <c r="H26" s="54"/>
    </row>
    <row r="27" spans="1:10" x14ac:dyDescent="0.2">
      <c r="A27" s="22" t="s">
        <v>96</v>
      </c>
      <c r="B27" s="79">
        <v>600000</v>
      </c>
      <c r="C27" s="55">
        <v>600000</v>
      </c>
      <c r="D27" s="80">
        <v>600000</v>
      </c>
      <c r="E27" s="80">
        <v>600000</v>
      </c>
      <c r="F27" s="80">
        <v>600000</v>
      </c>
      <c r="G27" s="80">
        <v>0</v>
      </c>
      <c r="H27" s="80">
        <v>0</v>
      </c>
    </row>
    <row r="28" spans="1:10" x14ac:dyDescent="0.2">
      <c r="A28" s="22" t="s">
        <v>95</v>
      </c>
      <c r="B28" s="79">
        <v>600000</v>
      </c>
      <c r="C28" s="55">
        <v>550000</v>
      </c>
      <c r="D28" s="80">
        <v>500000</v>
      </c>
      <c r="E28" s="80">
        <v>450000</v>
      </c>
      <c r="F28" s="80">
        <v>400000</v>
      </c>
      <c r="G28" s="80">
        <v>350000</v>
      </c>
      <c r="H28" s="80">
        <v>300000</v>
      </c>
    </row>
    <row r="29" spans="1:10" x14ac:dyDescent="0.2">
      <c r="A29" s="22"/>
      <c r="B29" s="79"/>
      <c r="C29" s="55"/>
      <c r="D29" s="80"/>
      <c r="E29" s="80"/>
      <c r="F29" s="80"/>
      <c r="G29" s="80"/>
      <c r="H29" s="80"/>
    </row>
    <row r="30" spans="1:10" x14ac:dyDescent="0.2">
      <c r="A30" s="22" t="s">
        <v>160</v>
      </c>
      <c r="B30" s="79"/>
      <c r="C30" s="55"/>
      <c r="D30" s="80"/>
      <c r="E30" s="80"/>
      <c r="F30" s="80"/>
      <c r="G30" s="80"/>
      <c r="H30" s="80"/>
    </row>
    <row r="31" spans="1:10" x14ac:dyDescent="0.2">
      <c r="A31" s="22" t="s">
        <v>161</v>
      </c>
      <c r="B31" s="79"/>
      <c r="C31" s="55"/>
      <c r="D31" s="80"/>
      <c r="E31" s="80">
        <v>1500000</v>
      </c>
      <c r="F31" s="80"/>
      <c r="G31" s="80"/>
      <c r="H31" s="80"/>
    </row>
    <row r="32" spans="1:10" x14ac:dyDescent="0.2">
      <c r="A32" s="22" t="s">
        <v>162</v>
      </c>
      <c r="B32" s="81"/>
      <c r="C32" s="77"/>
      <c r="D32" s="81"/>
      <c r="E32" s="81"/>
      <c r="F32" s="81">
        <v>2000000</v>
      </c>
      <c r="G32" s="81"/>
      <c r="H32" s="81"/>
    </row>
    <row r="33" spans="1:9" x14ac:dyDescent="0.2">
      <c r="A33" s="22"/>
      <c r="B33" s="79">
        <f>SUM(B31:B32)</f>
        <v>0</v>
      </c>
      <c r="C33" s="79">
        <f t="shared" ref="C33:H33" si="0">SUM(C31:C32)</f>
        <v>0</v>
      </c>
      <c r="D33" s="79">
        <f t="shared" si="0"/>
        <v>0</v>
      </c>
      <c r="E33" s="79">
        <f t="shared" si="0"/>
        <v>1500000</v>
      </c>
      <c r="F33" s="79">
        <f t="shared" si="0"/>
        <v>2000000</v>
      </c>
      <c r="G33" s="79">
        <f t="shared" si="0"/>
        <v>0</v>
      </c>
      <c r="H33" s="79">
        <f t="shared" si="0"/>
        <v>0</v>
      </c>
      <c r="I33" s="55" t="s">
        <v>110</v>
      </c>
    </row>
    <row r="34" spans="1:9" x14ac:dyDescent="0.2">
      <c r="A34" s="22"/>
      <c r="B34" s="79"/>
      <c r="C34" s="55"/>
      <c r="D34" s="80"/>
      <c r="E34" s="80"/>
      <c r="F34" s="80"/>
      <c r="G34" s="80"/>
      <c r="H34" s="80"/>
    </row>
    <row r="35" spans="1:9" x14ac:dyDescent="0.2">
      <c r="A35" s="22" t="s">
        <v>93</v>
      </c>
      <c r="B35" s="79"/>
      <c r="C35" s="55"/>
      <c r="D35" s="80"/>
      <c r="E35" s="80"/>
      <c r="F35" s="80"/>
      <c r="G35" s="80"/>
      <c r="H35" s="80"/>
    </row>
    <row r="36" spans="1:9" x14ac:dyDescent="0.2">
      <c r="A36" s="22" t="s">
        <v>91</v>
      </c>
      <c r="B36" s="79"/>
      <c r="C36" s="55"/>
      <c r="D36" s="80"/>
      <c r="E36" s="80"/>
      <c r="F36" s="80"/>
      <c r="G36" s="80">
        <v>600000</v>
      </c>
      <c r="H36" s="80"/>
    </row>
    <row r="37" spans="1:9" x14ac:dyDescent="0.2">
      <c r="A37" s="22" t="s">
        <v>92</v>
      </c>
      <c r="B37" s="79">
        <v>50000</v>
      </c>
      <c r="C37" s="79">
        <v>50000</v>
      </c>
      <c r="D37" s="79">
        <v>50000</v>
      </c>
      <c r="E37" s="79">
        <v>50000</v>
      </c>
      <c r="F37" s="79">
        <v>50000</v>
      </c>
      <c r="G37" s="79">
        <v>50000</v>
      </c>
      <c r="H37" s="79">
        <v>50000</v>
      </c>
    </row>
    <row r="38" spans="1:9" x14ac:dyDescent="0.2">
      <c r="A38" s="22" t="s">
        <v>97</v>
      </c>
      <c r="B38" s="79"/>
      <c r="C38" s="55"/>
      <c r="D38" s="80"/>
      <c r="E38" s="80"/>
      <c r="F38" s="80"/>
      <c r="G38" s="80"/>
      <c r="H38" s="80"/>
    </row>
    <row r="39" spans="1:9" x14ac:dyDescent="0.2">
      <c r="A39" s="22" t="s">
        <v>162</v>
      </c>
      <c r="B39" s="81"/>
      <c r="C39" s="77"/>
      <c r="D39" s="81"/>
      <c r="E39" s="81"/>
      <c r="F39" s="81"/>
      <c r="G39" s="81"/>
      <c r="H39" s="81"/>
    </row>
    <row r="40" spans="1:9" x14ac:dyDescent="0.2">
      <c r="A40" s="22"/>
      <c r="B40" s="79">
        <f>SUM(B36:B39)</f>
        <v>50000</v>
      </c>
      <c r="C40" s="79">
        <f t="shared" ref="C40:H40" si="1">SUM(C36:C39)</f>
        <v>50000</v>
      </c>
      <c r="D40" s="79">
        <f t="shared" si="1"/>
        <v>50000</v>
      </c>
      <c r="E40" s="79">
        <f t="shared" si="1"/>
        <v>50000</v>
      </c>
      <c r="F40" s="79">
        <f t="shared" si="1"/>
        <v>50000</v>
      </c>
      <c r="G40" s="79">
        <f t="shared" si="1"/>
        <v>650000</v>
      </c>
      <c r="H40" s="79">
        <f t="shared" si="1"/>
        <v>50000</v>
      </c>
      <c r="I40" s="55" t="s">
        <v>110</v>
      </c>
    </row>
    <row r="41" spans="1:9" x14ac:dyDescent="0.2">
      <c r="A41" s="22"/>
      <c r="B41" s="79"/>
      <c r="C41" s="55"/>
      <c r="D41" s="80"/>
      <c r="E41" s="80"/>
      <c r="F41" s="80"/>
      <c r="G41" s="80"/>
      <c r="H41" s="80"/>
    </row>
    <row r="42" spans="1:9" x14ac:dyDescent="0.2">
      <c r="A42" s="22" t="s">
        <v>94</v>
      </c>
      <c r="B42" s="79"/>
      <c r="C42" s="55"/>
      <c r="D42" s="80"/>
      <c r="E42" s="80"/>
      <c r="F42" s="80"/>
      <c r="G42" s="80"/>
      <c r="H42" s="80"/>
    </row>
    <row r="43" spans="1:9" x14ac:dyDescent="0.2">
      <c r="A43" s="22" t="s">
        <v>91</v>
      </c>
      <c r="B43" s="79">
        <v>12000</v>
      </c>
      <c r="C43" s="55">
        <v>12000</v>
      </c>
      <c r="D43" s="79">
        <v>12000</v>
      </c>
      <c r="E43" s="55">
        <v>12000</v>
      </c>
      <c r="F43" s="79">
        <v>12000</v>
      </c>
      <c r="G43" s="55">
        <v>4000</v>
      </c>
      <c r="H43" s="79"/>
    </row>
    <row r="44" spans="1:9" x14ac:dyDescent="0.2">
      <c r="A44" s="22" t="s">
        <v>92</v>
      </c>
      <c r="B44" s="79">
        <v>10800</v>
      </c>
      <c r="C44" s="55">
        <f t="shared" ref="C44:H44" si="2">C28*0.018</f>
        <v>9900</v>
      </c>
      <c r="D44" s="55">
        <f t="shared" si="2"/>
        <v>9000</v>
      </c>
      <c r="E44" s="55">
        <f t="shared" si="2"/>
        <v>8099.9999999999991</v>
      </c>
      <c r="F44" s="55">
        <f t="shared" si="2"/>
        <v>7199.9999999999991</v>
      </c>
      <c r="G44" s="55">
        <f t="shared" si="2"/>
        <v>6299.9999999999991</v>
      </c>
      <c r="H44" s="55">
        <f t="shared" si="2"/>
        <v>5400</v>
      </c>
    </row>
    <row r="45" spans="1:9" x14ac:dyDescent="0.2">
      <c r="A45" s="22" t="s">
        <v>161</v>
      </c>
      <c r="B45" s="79"/>
      <c r="C45" s="55"/>
      <c r="D45" s="55"/>
      <c r="E45" s="55">
        <f>E31*0.02</f>
        <v>30000</v>
      </c>
      <c r="F45" s="55">
        <v>30000</v>
      </c>
      <c r="G45" s="55">
        <v>30000</v>
      </c>
      <c r="H45" s="55">
        <v>30000</v>
      </c>
    </row>
    <row r="46" spans="1:9" x14ac:dyDescent="0.2">
      <c r="A46" s="22" t="s">
        <v>162</v>
      </c>
      <c r="B46" s="81"/>
      <c r="C46" s="77"/>
      <c r="D46" s="81"/>
      <c r="E46" s="81"/>
      <c r="F46" s="81">
        <f>2000000*0.02</f>
        <v>40000</v>
      </c>
      <c r="G46" s="81">
        <v>40000</v>
      </c>
      <c r="H46" s="81">
        <v>40000</v>
      </c>
    </row>
    <row r="47" spans="1:9" x14ac:dyDescent="0.2">
      <c r="A47" s="22" t="s">
        <v>100</v>
      </c>
      <c r="B47" s="79">
        <f>SUM(B43:B46)</f>
        <v>22800</v>
      </c>
      <c r="C47" s="79">
        <f t="shared" ref="C47:H47" si="3">SUM(C43:C46)</f>
        <v>21900</v>
      </c>
      <c r="D47" s="79">
        <f t="shared" si="3"/>
        <v>21000</v>
      </c>
      <c r="E47" s="79">
        <f t="shared" si="3"/>
        <v>50100</v>
      </c>
      <c r="F47" s="79">
        <f t="shared" si="3"/>
        <v>89200</v>
      </c>
      <c r="G47" s="79">
        <f t="shared" si="3"/>
        <v>80300</v>
      </c>
      <c r="H47" s="79">
        <f t="shared" si="3"/>
        <v>75400</v>
      </c>
      <c r="I47" s="55" t="s">
        <v>101</v>
      </c>
    </row>
  </sheetData>
  <mergeCells count="3">
    <mergeCell ref="A1:H1"/>
    <mergeCell ref="A2:H2"/>
    <mergeCell ref="A23:H23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Plan compte résultats</vt:lpstr>
      <vt:lpstr>Plan trésorerie</vt:lpstr>
      <vt:lpstr>Amortissements</vt:lpstr>
      <vt:lpstr>Emprunts</vt:lpstr>
      <vt:lpstr>Amortissements!Zone_d_impression</vt:lpstr>
      <vt:lpstr>'Plan compte résultats'!Zone_d_impression</vt:lpstr>
      <vt:lpstr>'Plan trésorerie'!Zone_d_impression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(PRE)</dc:creator>
  <cp:lastModifiedBy>Nguyen Thi Xuan Khanh (DIME)</cp:lastModifiedBy>
  <cp:lastPrinted>2017-05-03T07:51:19Z</cp:lastPrinted>
  <dcterms:created xsi:type="dcterms:W3CDTF">2001-03-26T09:26:09Z</dcterms:created>
  <dcterms:modified xsi:type="dcterms:W3CDTF">2018-08-15T08:09:02Z</dcterms:modified>
</cp:coreProperties>
</file>