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95" windowWidth="13965" windowHeight="9165" activeTab="0"/>
  </bookViews>
  <sheets>
    <sheet name="vide" sheetId="1" r:id="rId1"/>
    <sheet name="exemple" sheetId="2" r:id="rId2"/>
    <sheet name="Feuil3" sheetId="3" r:id="rId3"/>
  </sheets>
  <definedNames>
    <definedName name="montant_ht">'vide'!#REF!</definedName>
    <definedName name="montant_ht_ex">'exemple'!$N$23</definedName>
    <definedName name="_xlnm.Print_Area" localSheetId="1">'exemple'!$A$1:$M$74</definedName>
    <definedName name="_xlnm.Print_Area" localSheetId="0">'vide'!$A$2:$J$99</definedName>
  </definedNames>
  <calcPr fullCalcOnLoad="1"/>
</workbook>
</file>

<file path=xl/sharedStrings.xml><?xml version="1.0" encoding="utf-8"?>
<sst xmlns="http://schemas.openxmlformats.org/spreadsheetml/2006/main" count="297" uniqueCount="146">
  <si>
    <t xml:space="preserve">RÉPUBLIQUE ET CANTON DE GENÈVE </t>
  </si>
  <si>
    <t xml:space="preserve"> </t>
  </si>
  <si>
    <t xml:space="preserve">N° </t>
  </si>
  <si>
    <t>BON DE COMMANDE</t>
  </si>
  <si>
    <t>Référence:</t>
  </si>
  <si>
    <t>OBJET :</t>
  </si>
  <si>
    <t>vérification</t>
  </si>
  <si>
    <t>&lt; à remplir</t>
  </si>
  <si>
    <t>tél:</t>
  </si>
  <si>
    <t>montant HT</t>
  </si>
  <si>
    <t>fax:</t>
  </si>
  <si>
    <t>CONDITIONS générales du contrat d'entreprise du département</t>
  </si>
  <si>
    <t xml:space="preserve">Suivant : </t>
  </si>
  <si>
    <t>L’ingénieur :</t>
  </si>
  <si>
    <r>
      <t xml:space="preserve">Au montant de :          (y compris TVA)   </t>
    </r>
    <r>
      <rPr>
        <b/>
        <sz val="9"/>
        <color indexed="39"/>
        <rFont val="Arial"/>
        <family val="2"/>
      </rPr>
      <t>F</t>
    </r>
  </si>
  <si>
    <t>Le chef de section :</t>
  </si>
  <si>
    <t>Genève, le :</t>
  </si>
  <si>
    <t xml:space="preserve">Le directeur du service : </t>
  </si>
  <si>
    <t xml:space="preserve">Compte : </t>
  </si>
  <si>
    <t>CF :</t>
  </si>
  <si>
    <t>Engagement</t>
  </si>
  <si>
    <t>Exact</t>
  </si>
  <si>
    <r>
      <t xml:space="preserve">Engagement :      </t>
    </r>
    <r>
      <rPr>
        <b/>
        <sz val="9"/>
        <color indexed="39"/>
        <rFont val="Arial"/>
        <family val="2"/>
      </rPr>
      <t>F</t>
    </r>
  </si>
  <si>
    <t>Solde engagement</t>
  </si>
  <si>
    <t>No pièce</t>
  </si>
  <si>
    <t>Référence facture</t>
  </si>
  <si>
    <t>Montant</t>
  </si>
  <si>
    <t>Solde</t>
  </si>
  <si>
    <t>Désengagement</t>
  </si>
  <si>
    <t>Type</t>
  </si>
  <si>
    <t>Dom.</t>
  </si>
  <si>
    <t>Suc.</t>
  </si>
  <si>
    <t>H.L.</t>
  </si>
  <si>
    <t>BVR</t>
  </si>
  <si>
    <t>EXEMPLAIRE POUR LE FOURNISSEUR</t>
  </si>
  <si>
    <t>Facture à adresser à:</t>
  </si>
  <si>
    <t>000190</t>
  </si>
  <si>
    <t>Département de l'intérieur,</t>
  </si>
  <si>
    <t>de l'agriculture, de l'environnement</t>
  </si>
  <si>
    <t>Bureau d'ingénieurs</t>
  </si>
  <si>
    <t>et de l'énergie</t>
  </si>
  <si>
    <t>Christian HALLER</t>
  </si>
  <si>
    <t>Protection de la nature</t>
  </si>
  <si>
    <t>rue du Lièvre 4</t>
  </si>
  <si>
    <r>
      <t>S</t>
    </r>
    <r>
      <rPr>
        <b/>
        <sz val="9"/>
        <color indexed="39"/>
        <rFont val="Arial"/>
        <family val="2"/>
      </rPr>
      <t>ERVICE DU LAC ET DES COURS D'EAU</t>
    </r>
  </si>
  <si>
    <t>1227 ACACIAS</t>
  </si>
  <si>
    <t>FDE</t>
  </si>
  <si>
    <t>FORON - Travaux géométriques</t>
  </si>
  <si>
    <t>Travaux de:</t>
  </si>
  <si>
    <t>A)</t>
  </si>
  <si>
    <t>Levé de 200 à 300 profils en travers</t>
  </si>
  <si>
    <t>C)</t>
  </si>
  <si>
    <t>Levé de 10 ouvrages d'art</t>
  </si>
  <si>
    <t xml:space="preserve">NB. </t>
  </si>
  <si>
    <t>Le rendu des levés seront établis sur format Arcview, selon indications de</t>
  </si>
  <si>
    <t>M. Markus KESSELER (327.46.44).</t>
  </si>
  <si>
    <t>Sous la direction de M. Francis DELAVY</t>
  </si>
  <si>
    <t>022 / 327.46.85</t>
  </si>
  <si>
    <t>mobile :</t>
  </si>
  <si>
    <t>079 / 432.38.71</t>
  </si>
  <si>
    <t>022 / 327.46.20</t>
  </si>
  <si>
    <t>offre du 19 septembre 2001</t>
  </si>
  <si>
    <t>698’500’314’74'01</t>
  </si>
  <si>
    <t>DIAE - Protection de la nature</t>
  </si>
  <si>
    <t>Case postale 206 - 1211 GENEVE 8</t>
  </si>
  <si>
    <t>Travaux de soins</t>
  </si>
  <si>
    <t>taille</t>
  </si>
  <si>
    <t>Qte</t>
  </si>
  <si>
    <t>- …………</t>
  </si>
  <si>
    <t>xxx</t>
  </si>
  <si>
    <t>Végétalisation extensive de toitures</t>
  </si>
  <si>
    <t>Unité</t>
  </si>
  <si>
    <t>pce</t>
  </si>
  <si>
    <t>Sous total 1.2 - Plantation</t>
  </si>
  <si>
    <t>Signature / Date</t>
  </si>
  <si>
    <t xml:space="preserve">Montant compensatoire: </t>
  </si>
  <si>
    <t xml:space="preserve">Autorisation d'abattage N° </t>
  </si>
  <si>
    <t>Fourniture des arbres</t>
  </si>
  <si>
    <t>Sous total 1.1 - Fourniture des arbres</t>
  </si>
  <si>
    <t>prix arbres fruitiers, sur la base du prix du Prunus avium `Plena'</t>
  </si>
  <si>
    <t>Fourniture haie indigène</t>
  </si>
  <si>
    <t>Plantation haie indigène</t>
  </si>
  <si>
    <t>REMPLACEMENT COMPENSATOIRE</t>
  </si>
  <si>
    <t>sur arbres majeurs et remarquables. Ces travaux se placent dans l'optique du prolongement de l'espérance de vie du sujet</t>
  </si>
  <si>
    <t>Plantation arbres</t>
  </si>
  <si>
    <t>REPERAGE DES ARBRES SELON ICA</t>
  </si>
  <si>
    <t>Sous total 2 - Repérage des arbres selon ICA</t>
  </si>
  <si>
    <t>ensemencement conforme aux recommandations relatives à la fourniture des mélanges grainiers "Genève"</t>
  </si>
  <si>
    <t>m2</t>
  </si>
  <si>
    <t>Total</t>
  </si>
  <si>
    <t>Prix 
unitaire</t>
  </si>
  <si>
    <t>Sous total - Plantation</t>
  </si>
  <si>
    <t>Sous total 3.1 - Haie indigène</t>
  </si>
  <si>
    <t>Sous total 3 - AUTRES MESURES D'INTERÊT POUR LA NATURE</t>
  </si>
  <si>
    <t>Sous total 3.2 - Travaux de soins</t>
  </si>
  <si>
    <t>Sous total 3.4 - Végétalisation extensive de toitures</t>
  </si>
  <si>
    <t>Description</t>
  </si>
  <si>
    <t>Sous total 1 - REMPLACEMENT COMPENSATOIRE</t>
  </si>
  <si>
    <t>bloc</t>
  </si>
  <si>
    <t xml:space="preserve">AUTRES MESURES D'INTERÊT POUR LA NATURE </t>
  </si>
  <si>
    <t>soit:</t>
  </si>
  <si>
    <t>max. 40% du prix de fourniture, 
y-compris l'entretien pendant 2 ans</t>
  </si>
  <si>
    <t>max. 1/3 de la valeur compensatoire</t>
  </si>
  <si>
    <t>min.5 espèces arbustives</t>
  </si>
  <si>
    <t>Haie indigène = alignement constitué de plusieurs espèces arbustives entretenu de manière extensive et offrant un habitat favorable aux espèces locales.</t>
  </si>
  <si>
    <t>max. 40% du prix de fourniture,  y-compris l'entretien pendant 2 ans</t>
  </si>
  <si>
    <t>max. 30% d'espèces persistantes</t>
  </si>
  <si>
    <t>Sous total - Fourniture des arbustes</t>
  </si>
  <si>
    <r>
      <t>Sur la base du devis du</t>
    </r>
    <r>
      <rPr>
        <b/>
        <sz val="9"/>
        <color indexed="12"/>
        <rFont val="Arial"/>
        <family val="2"/>
      </rPr>
      <t xml:space="preserve"> </t>
    </r>
  </si>
  <si>
    <t>Requérant (propriétaire/mandataire)</t>
  </si>
  <si>
    <t>10% des frais de fourniture et plantation 
si valeur de compensation &lt; CHF 20'000.- et si l'auteur du projet est un architecte paysagiste.</t>
  </si>
  <si>
    <t>Prairie extensive fleurie</t>
  </si>
  <si>
    <t>Sous total 3.5 - Prairie extensive fleurie</t>
  </si>
  <si>
    <t>Quantité:</t>
  </si>
  <si>
    <t>1-5</t>
  </si>
  <si>
    <t>6-50</t>
  </si>
  <si>
    <t>51-250</t>
  </si>
  <si>
    <t>251-500</t>
  </si>
  <si>
    <t>501 et plus</t>
  </si>
  <si>
    <t>Prix par unité TTC</t>
  </si>
  <si>
    <t>- Quercus robur</t>
  </si>
  <si>
    <t>22-25</t>
  </si>
  <si>
    <t>125-150</t>
  </si>
  <si>
    <t>HONORAIRES POUR LA REALISATION DU PROJET</t>
  </si>
  <si>
    <t>HONORAIRES POUR LE SUIVI DU PROJET</t>
  </si>
  <si>
    <t>Sous total 4 - Honoraires pour la réalisation du projet</t>
  </si>
  <si>
    <t>15% des frais de fourniture et plantation 
si valeur de compensation &gt; CHF 20'000.- et si l'auteur du projet est un architecte paysagiste.</t>
  </si>
  <si>
    <t>relevé de tous les arbres de la parcelle (anciens arbres, plantation compensatoire, plantation hors compensation,…)</t>
  </si>
  <si>
    <t>DD, APA N°</t>
  </si>
  <si>
    <t>Sous total 5 - Honoraires pour le suivi du projet</t>
  </si>
  <si>
    <t>- Prunus spinosa</t>
  </si>
  <si>
    <t>REPUBLIQUE ET CANTON DE GENEVE
Département de l’environnement, des transports et de l’agriculture
Direction générale de l'agriculture et de la nature</t>
  </si>
  <si>
    <t>xx.xx.2017</t>
  </si>
  <si>
    <t>x</t>
  </si>
  <si>
    <t>Groupe prix</t>
  </si>
  <si>
    <t>max. 20% d'arbustes ornementaux à fleurs (variétés horticoles)</t>
  </si>
  <si>
    <t>Montant compensatoire accepté par la DGAN, selon prix courants en vigueur</t>
  </si>
  <si>
    <r>
      <rPr>
        <b/>
        <sz val="12"/>
        <rFont val="Arial"/>
        <family val="2"/>
      </rPr>
      <t>Prix selon "valeurs de référence pour la fourniture de plantes liées à des compensations"</t>
    </r>
    <r>
      <rPr>
        <b/>
        <sz val="12"/>
        <color indexed="51"/>
        <rFont val="Arial"/>
        <family val="2"/>
      </rPr>
      <t xml:space="preserve">
</t>
    </r>
    <r>
      <rPr>
        <b/>
        <sz val="10"/>
        <color indexed="51"/>
        <rFont val="Arial"/>
        <family val="2"/>
      </rPr>
      <t>http://ge.ch/nature/bases-legales/arbres</t>
    </r>
  </si>
  <si>
    <t>prix courants maximum, avec motte, tige jusqu'à 250 cm</t>
  </si>
  <si>
    <t>Prix courants  pour les arbustes pour des tailles max.125-150</t>
  </si>
  <si>
    <r>
      <t xml:space="preserve">Accepté DGAN (reporter valeur de la cellule J87 si </t>
    </r>
    <r>
      <rPr>
        <b/>
        <sz val="9"/>
        <rFont val="Symbol"/>
        <family val="1"/>
      </rPr>
      <t>£</t>
    </r>
    <r>
      <rPr>
        <b/>
        <sz val="9"/>
        <rFont val="Arial"/>
        <family val="2"/>
      </rPr>
      <t xml:space="preserve"> E57)</t>
    </r>
  </si>
  <si>
    <t>Total montant compensatoire accepté par la DGAN</t>
  </si>
  <si>
    <t>Alicia Tanner (alicia.tanner@etat.ge.ch)</t>
  </si>
  <si>
    <t>Accepté DGAN</t>
  </si>
  <si>
    <t>10% des frais de fourniture et plantation 
si valeur de compensation &gt; CHF 20'000.- et si le référent responsable du suivi des plantations dispose de l'attestation du cours ad hoc de la DGAN</t>
  </si>
  <si>
    <t>Technicienne responsable (DGAN)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</si>
</sst>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mm/yy"/>
    <numFmt numFmtId="171" formatCode="dd/mmm/yyyy"/>
    <numFmt numFmtId="172" formatCode="[&gt;=2000000000]\(##&quot; &quot;#\)&quot; &quot;##&quot; &quot;##&quot; &quot;##&quot; &quot;##;[&gt;=100000000]\(##\)&quot; &quot;##&quot; &quot;##&quot; &quot;##&quot; &quot;##;00&quot; &quot;00&quot; &quot;00&quot; &quot;00"/>
    <numFmt numFmtId="173" formatCode="000000"/>
    <numFmt numFmtId="174" formatCode="&quot;SFr.&quot;\ #,##0.00"/>
    <numFmt numFmtId="175" formatCode="[$CHF]\ #,##0.00"/>
    <numFmt numFmtId="176" formatCode="[$-100C]dddd\,\ d\.\ mmmm\ yyyy"/>
    <numFmt numFmtId="177" formatCode="[$-100C]dddd\ d\ mmmm\ yyyy"/>
  </numFmts>
  <fonts count="63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8"/>
      <name val="Arial"/>
      <family val="2"/>
    </font>
    <font>
      <sz val="11"/>
      <color indexed="39"/>
      <name val="Arial"/>
      <family val="2"/>
    </font>
    <font>
      <sz val="8"/>
      <color indexed="39"/>
      <name val="Arial"/>
      <family val="2"/>
    </font>
    <font>
      <b/>
      <sz val="8"/>
      <color indexed="39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sz val="9"/>
      <color indexed="39"/>
      <name val="Times New Roman"/>
      <family val="1"/>
    </font>
    <font>
      <b/>
      <sz val="20"/>
      <color indexed="39"/>
      <name val="Arial"/>
      <family val="2"/>
    </font>
    <font>
      <b/>
      <sz val="11"/>
      <color indexed="39"/>
      <name val="Arial"/>
      <family val="2"/>
    </font>
    <font>
      <b/>
      <sz val="16"/>
      <color indexed="39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3"/>
      <color indexed="39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sz val="9"/>
      <name val="Symbol"/>
      <family val="1"/>
    </font>
    <font>
      <b/>
      <sz val="12"/>
      <color indexed="51"/>
      <name val="Arial"/>
      <family val="2"/>
    </font>
    <font>
      <b/>
      <sz val="10"/>
      <color indexed="5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9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5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8" xfId="0" applyFont="1" applyBorder="1" applyAlignment="1">
      <alignment horizontal="centerContinuous" vertical="center" wrapText="1"/>
    </xf>
    <xf numFmtId="0" fontId="16" fillId="0" borderId="0" xfId="0" applyFont="1" applyAlignment="1" quotePrefix="1">
      <alignment/>
    </xf>
    <xf numFmtId="0" fontId="15" fillId="0" borderId="10" xfId="0" applyFont="1" applyBorder="1" applyAlignment="1">
      <alignment/>
    </xf>
    <xf numFmtId="4" fontId="12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Alignment="1">
      <alignment/>
    </xf>
    <xf numFmtId="0" fontId="5" fillId="0" borderId="25" xfId="0" applyFont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174" fontId="24" fillId="0" borderId="26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74" fontId="2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74" fontId="5" fillId="0" borderId="0" xfId="0" applyNumberFormat="1" applyFont="1" applyBorder="1" applyAlignment="1">
      <alignment horizontal="left"/>
    </xf>
    <xf numFmtId="0" fontId="6" fillId="1" borderId="0" xfId="0" applyFont="1" applyFill="1" applyBorder="1" applyAlignment="1">
      <alignment horizontal="center"/>
    </xf>
    <xf numFmtId="0" fontId="1" fillId="1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3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1" borderId="27" xfId="0" applyFont="1" applyFill="1" applyBorder="1" applyAlignment="1">
      <alignment horizontal="center"/>
    </xf>
    <xf numFmtId="0" fontId="1" fillId="1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6" fillId="34" borderId="27" xfId="0" applyFont="1" applyFill="1" applyBorder="1" applyAlignment="1">
      <alignment horizontal="center"/>
    </xf>
    <xf numFmtId="0" fontId="23" fillId="34" borderId="27" xfId="0" applyFont="1" applyFill="1" applyBorder="1" applyAlignment="1">
      <alignment/>
    </xf>
    <xf numFmtId="0" fontId="21" fillId="34" borderId="27" xfId="0" applyFont="1" applyFill="1" applyBorder="1" applyAlignment="1">
      <alignment/>
    </xf>
    <xf numFmtId="0" fontId="6" fillId="33" borderId="28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1" borderId="32" xfId="0" applyFont="1" applyFill="1" applyBorder="1" applyAlignment="1">
      <alignment horizontal="left"/>
    </xf>
    <xf numFmtId="0" fontId="6" fillId="1" borderId="26" xfId="0" applyFont="1" applyFill="1" applyBorder="1" applyAlignment="1">
      <alignment horizontal="left"/>
    </xf>
    <xf numFmtId="0" fontId="6" fillId="1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24" fillId="0" borderId="32" xfId="0" applyFont="1" applyFill="1" applyBorder="1" applyAlignment="1">
      <alignment horizontal="left"/>
    </xf>
    <xf numFmtId="0" fontId="24" fillId="0" borderId="26" xfId="0" applyFont="1" applyFill="1" applyBorder="1" applyAlignment="1">
      <alignment/>
    </xf>
    <xf numFmtId="0" fontId="23" fillId="0" borderId="32" xfId="0" applyFont="1" applyFill="1" applyBorder="1" applyAlignment="1">
      <alignment horizontal="left"/>
    </xf>
    <xf numFmtId="0" fontId="23" fillId="0" borderId="26" xfId="0" applyFont="1" applyFill="1" applyBorder="1" applyAlignment="1">
      <alignment/>
    </xf>
    <xf numFmtId="0" fontId="6" fillId="1" borderId="26" xfId="0" applyFont="1" applyFill="1" applyBorder="1" applyAlignment="1">
      <alignment/>
    </xf>
    <xf numFmtId="0" fontId="24" fillId="0" borderId="26" xfId="0" applyFont="1" applyFill="1" applyBorder="1" applyAlignment="1">
      <alignment horizontal="right" wrapText="1"/>
    </xf>
    <xf numFmtId="174" fontId="24" fillId="0" borderId="26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center"/>
    </xf>
    <xf numFmtId="0" fontId="6" fillId="33" borderId="31" xfId="0" applyFont="1" applyFill="1" applyBorder="1" applyAlignment="1">
      <alignment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174" fontId="6" fillId="33" borderId="31" xfId="0" applyNumberFormat="1" applyFont="1" applyFill="1" applyBorder="1" applyAlignment="1">
      <alignment horizontal="left"/>
    </xf>
    <xf numFmtId="0" fontId="25" fillId="1" borderId="26" xfId="0" applyFont="1" applyFill="1" applyBorder="1" applyAlignment="1">
      <alignment horizontal="left"/>
    </xf>
    <xf numFmtId="9" fontId="24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9" fontId="22" fillId="33" borderId="34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6" fillId="34" borderId="0" xfId="0" applyFont="1" applyFill="1" applyBorder="1" applyAlignment="1">
      <alignment vertical="center" wrapText="1"/>
    </xf>
    <xf numFmtId="0" fontId="23" fillId="0" borderId="26" xfId="0" applyFont="1" applyFill="1" applyBorder="1" applyAlignment="1" applyProtection="1">
      <alignment horizontal="center"/>
      <protection locked="0"/>
    </xf>
    <xf numFmtId="9" fontId="22" fillId="33" borderId="34" xfId="0" applyNumberFormat="1" applyFont="1" applyFill="1" applyBorder="1" applyAlignment="1" applyProtection="1">
      <alignment horizontal="center"/>
      <protection locked="0"/>
    </xf>
    <xf numFmtId="0" fontId="23" fillId="0" borderId="27" xfId="0" applyFont="1" applyBorder="1" applyAlignment="1">
      <alignment horizontal="center"/>
    </xf>
    <xf numFmtId="175" fontId="5" fillId="0" borderId="26" xfId="0" applyNumberFormat="1" applyFont="1" applyFill="1" applyBorder="1" applyAlignment="1">
      <alignment horizontal="right"/>
    </xf>
    <xf numFmtId="175" fontId="24" fillId="0" borderId="26" xfId="0" applyNumberFormat="1" applyFont="1" applyFill="1" applyBorder="1" applyAlignment="1">
      <alignment horizontal="right"/>
    </xf>
    <xf numFmtId="14" fontId="22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6" fillId="34" borderId="0" xfId="0" applyNumberFormat="1" applyFont="1" applyFill="1" applyBorder="1" applyAlignment="1">
      <alignment vertical="center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1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 applyProtection="1">
      <alignment horizontal="center"/>
      <protection locked="0"/>
    </xf>
    <xf numFmtId="49" fontId="24" fillId="0" borderId="26" xfId="0" applyNumberFormat="1" applyFont="1" applyFill="1" applyBorder="1" applyAlignment="1">
      <alignment horizontal="center" wrapText="1"/>
    </xf>
    <xf numFmtId="49" fontId="6" fillId="33" borderId="3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/>
    </xf>
    <xf numFmtId="49" fontId="6" fillId="34" borderId="27" xfId="0" applyNumberFormat="1" applyFont="1" applyFill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175" fontId="6" fillId="1" borderId="26" xfId="0" applyNumberFormat="1" applyFont="1" applyFill="1" applyBorder="1" applyAlignment="1">
      <alignment horizontal="right"/>
    </xf>
    <xf numFmtId="175" fontId="22" fillId="0" borderId="0" xfId="0" applyNumberFormat="1" applyFont="1" applyBorder="1" applyAlignment="1" applyProtection="1">
      <alignment horizontal="center"/>
      <protection locked="0"/>
    </xf>
    <xf numFmtId="175" fontId="5" fillId="0" borderId="0" xfId="0" applyNumberFormat="1" applyFont="1" applyBorder="1" applyAlignment="1">
      <alignment horizontal="right"/>
    </xf>
    <xf numFmtId="175" fontId="6" fillId="34" borderId="0" xfId="0" applyNumberFormat="1" applyFont="1" applyFill="1" applyBorder="1" applyAlignment="1">
      <alignment vertical="center" wrapText="1"/>
    </xf>
    <xf numFmtId="175" fontId="6" fillId="33" borderId="29" xfId="0" applyNumberFormat="1" applyFont="1" applyFill="1" applyBorder="1" applyAlignment="1">
      <alignment horizontal="center" wrapText="1"/>
    </xf>
    <xf numFmtId="175" fontId="6" fillId="33" borderId="31" xfId="0" applyNumberFormat="1" applyFont="1" applyFill="1" applyBorder="1" applyAlignment="1">
      <alignment horizontal="right"/>
    </xf>
    <xf numFmtId="175" fontId="6" fillId="0" borderId="26" xfId="0" applyNumberFormat="1" applyFont="1" applyFill="1" applyBorder="1" applyAlignment="1">
      <alignment horizontal="right"/>
    </xf>
    <xf numFmtId="175" fontId="23" fillId="0" borderId="26" xfId="0" applyNumberFormat="1" applyFont="1" applyFill="1" applyBorder="1" applyAlignment="1" applyProtection="1">
      <alignment horizontal="right"/>
      <protection locked="0"/>
    </xf>
    <xf numFmtId="175" fontId="6" fillId="33" borderId="34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 horizontal="right"/>
    </xf>
    <xf numFmtId="175" fontId="6" fillId="0" borderId="27" xfId="0" applyNumberFormat="1" applyFont="1" applyFill="1" applyBorder="1" applyAlignment="1">
      <alignment horizontal="right"/>
    </xf>
    <xf numFmtId="175" fontId="6" fillId="33" borderId="36" xfId="0" applyNumberFormat="1" applyFont="1" applyFill="1" applyBorder="1" applyAlignment="1">
      <alignment horizontal="right"/>
    </xf>
    <xf numFmtId="175" fontId="6" fillId="34" borderId="27" xfId="0" applyNumberFormat="1" applyFont="1" applyFill="1" applyBorder="1" applyAlignment="1">
      <alignment horizontal="right"/>
    </xf>
    <xf numFmtId="175" fontId="23" fillId="0" borderId="27" xfId="0" applyNumberFormat="1" applyFont="1" applyBorder="1" applyAlignment="1">
      <alignment horizontal="center"/>
    </xf>
    <xf numFmtId="175" fontId="6" fillId="33" borderId="37" xfId="0" applyNumberFormat="1" applyFont="1" applyFill="1" applyBorder="1" applyAlignment="1">
      <alignment horizontal="center"/>
    </xf>
    <xf numFmtId="175" fontId="6" fillId="33" borderId="38" xfId="0" applyNumberFormat="1" applyFont="1" applyFill="1" applyBorder="1" applyAlignment="1">
      <alignment horizontal="center"/>
    </xf>
    <xf numFmtId="175" fontId="6" fillId="0" borderId="39" xfId="0" applyNumberFormat="1" applyFont="1" applyFill="1" applyBorder="1" applyAlignment="1">
      <alignment horizontal="center"/>
    </xf>
    <xf numFmtId="175" fontId="6" fillId="1" borderId="39" xfId="0" applyNumberFormat="1" applyFont="1" applyFill="1" applyBorder="1" applyAlignment="1">
      <alignment horizontal="center"/>
    </xf>
    <xf numFmtId="175" fontId="5" fillId="0" borderId="39" xfId="0" applyNumberFormat="1" applyFont="1" applyFill="1" applyBorder="1" applyAlignment="1">
      <alignment horizontal="right"/>
    </xf>
    <xf numFmtId="175" fontId="24" fillId="0" borderId="39" xfId="0" applyNumberFormat="1" applyFont="1" applyFill="1" applyBorder="1" applyAlignment="1">
      <alignment horizontal="right"/>
    </xf>
    <xf numFmtId="175" fontId="23" fillId="0" borderId="39" xfId="0" applyNumberFormat="1" applyFont="1" applyFill="1" applyBorder="1" applyAlignment="1">
      <alignment horizontal="right"/>
    </xf>
    <xf numFmtId="175" fontId="6" fillId="1" borderId="39" xfId="0" applyNumberFormat="1" applyFont="1" applyFill="1" applyBorder="1" applyAlignment="1">
      <alignment horizontal="right"/>
    </xf>
    <xf numFmtId="175" fontId="6" fillId="35" borderId="39" xfId="0" applyNumberFormat="1" applyFont="1" applyFill="1" applyBorder="1" applyAlignment="1" applyProtection="1">
      <alignment horizontal="right"/>
      <protection locked="0"/>
    </xf>
    <xf numFmtId="175" fontId="6" fillId="33" borderId="40" xfId="0" applyNumberFormat="1" applyFont="1" applyFill="1" applyBorder="1" applyAlignment="1">
      <alignment horizontal="center"/>
    </xf>
    <xf numFmtId="175" fontId="6" fillId="0" borderId="0" xfId="0" applyNumberFormat="1" applyFont="1" applyFill="1" applyBorder="1" applyAlignment="1">
      <alignment horizontal="center"/>
    </xf>
    <xf numFmtId="175" fontId="6" fillId="0" borderId="27" xfId="0" applyNumberFormat="1" applyFont="1" applyFill="1" applyBorder="1" applyAlignment="1">
      <alignment horizontal="center"/>
    </xf>
    <xf numFmtId="175" fontId="6" fillId="1" borderId="39" xfId="0" applyNumberFormat="1" applyFont="1" applyFill="1" applyBorder="1" applyAlignment="1" applyProtection="1">
      <alignment horizontal="right"/>
      <protection locked="0"/>
    </xf>
    <xf numFmtId="175" fontId="6" fillId="0" borderId="39" xfId="0" applyNumberFormat="1" applyFont="1" applyFill="1" applyBorder="1" applyAlignment="1">
      <alignment horizontal="right"/>
    </xf>
    <xf numFmtId="175" fontId="6" fillId="33" borderId="41" xfId="0" applyNumberFormat="1" applyFont="1" applyFill="1" applyBorder="1" applyAlignment="1">
      <alignment horizontal="center"/>
    </xf>
    <xf numFmtId="175" fontId="22" fillId="33" borderId="34" xfId="0" applyNumberFormat="1" applyFont="1" applyFill="1" applyBorder="1" applyAlignment="1" applyProtection="1">
      <alignment horizontal="right"/>
      <protection locked="0"/>
    </xf>
    <xf numFmtId="175" fontId="6" fillId="34" borderId="15" xfId="0" applyNumberFormat="1" applyFont="1" applyFill="1" applyBorder="1" applyAlignment="1">
      <alignment horizontal="right"/>
    </xf>
    <xf numFmtId="175" fontId="24" fillId="0" borderId="26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center"/>
    </xf>
    <xf numFmtId="175" fontId="6" fillId="0" borderId="41" xfId="0" applyNumberFormat="1" applyFont="1" applyFill="1" applyBorder="1" applyAlignment="1">
      <alignment horizontal="center"/>
    </xf>
    <xf numFmtId="0" fontId="6" fillId="1" borderId="26" xfId="0" applyFont="1" applyFill="1" applyBorder="1" applyAlignment="1">
      <alignment horizontal="left"/>
    </xf>
    <xf numFmtId="49" fontId="24" fillId="0" borderId="26" xfId="0" applyNumberFormat="1" applyFont="1" applyFill="1" applyBorder="1" applyAlignment="1">
      <alignment horizontal="right" wrapText="1"/>
    </xf>
    <xf numFmtId="175" fontId="6" fillId="33" borderId="34" xfId="0" applyNumberFormat="1" applyFont="1" applyFill="1" applyBorder="1" applyAlignment="1">
      <alignment horizontal="right"/>
    </xf>
    <xf numFmtId="0" fontId="6" fillId="33" borderId="31" xfId="0" applyFont="1" applyFill="1" applyBorder="1" applyAlignment="1">
      <alignment/>
    </xf>
    <xf numFmtId="0" fontId="6" fillId="33" borderId="4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175" fontId="6" fillId="0" borderId="46" xfId="0" applyNumberFormat="1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23" fillId="0" borderId="26" xfId="0" applyFont="1" applyFill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6" fillId="33" borderId="47" xfId="0" applyFont="1" applyFill="1" applyBorder="1" applyAlignment="1">
      <alignment horizontal="left"/>
    </xf>
    <xf numFmtId="174" fontId="6" fillId="33" borderId="48" xfId="0" applyNumberFormat="1" applyFont="1" applyFill="1" applyBorder="1" applyAlignment="1">
      <alignment horizontal="left"/>
    </xf>
    <xf numFmtId="49" fontId="6" fillId="33" borderId="48" xfId="0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175" fontId="6" fillId="33" borderId="48" xfId="0" applyNumberFormat="1" applyFont="1" applyFill="1" applyBorder="1" applyAlignment="1">
      <alignment horizontal="right"/>
    </xf>
    <xf numFmtId="175" fontId="6" fillId="33" borderId="49" xfId="0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6" fillId="1" borderId="26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3" fillId="0" borderId="46" xfId="0" applyFont="1" applyFill="1" applyBorder="1" applyAlignment="1" applyProtection="1" quotePrefix="1">
      <alignment horizontal="left"/>
      <protection locked="0"/>
    </xf>
    <xf numFmtId="0" fontId="23" fillId="0" borderId="45" xfId="0" applyFont="1" applyFill="1" applyBorder="1" applyAlignment="1" applyProtection="1" quotePrefix="1">
      <alignment horizontal="left"/>
      <protection locked="0"/>
    </xf>
    <xf numFmtId="0" fontId="24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left" wrapText="1"/>
    </xf>
    <xf numFmtId="0" fontId="6" fillId="33" borderId="31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/>
    </xf>
    <xf numFmtId="14" fontId="23" fillId="0" borderId="14" xfId="0" applyNumberFormat="1" applyFont="1" applyBorder="1" applyAlignment="1" applyProtection="1">
      <alignment horizontal="center" vertical="center"/>
      <protection locked="0"/>
    </xf>
    <xf numFmtId="14" fontId="23" fillId="0" borderId="15" xfId="0" applyNumberFormat="1" applyFont="1" applyBorder="1" applyAlignment="1" applyProtection="1">
      <alignment horizontal="center" vertical="center"/>
      <protection locked="0"/>
    </xf>
    <xf numFmtId="174" fontId="6" fillId="0" borderId="13" xfId="0" applyNumberFormat="1" applyFont="1" applyBorder="1" applyAlignment="1">
      <alignment horizontal="center"/>
    </xf>
    <xf numFmtId="174" fontId="0" fillId="0" borderId="14" xfId="0" applyNumberFormat="1" applyFont="1" applyBorder="1" applyAlignment="1" applyProtection="1">
      <alignment horizontal="center" vertical="center"/>
      <protection locked="0"/>
    </xf>
    <xf numFmtId="174" fontId="0" fillId="0" borderId="27" xfId="0" applyNumberFormat="1" applyFont="1" applyBorder="1" applyAlignment="1" applyProtection="1">
      <alignment horizontal="center" vertical="center"/>
      <protection locked="0"/>
    </xf>
    <xf numFmtId="174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left" wrapText="1"/>
    </xf>
    <xf numFmtId="0" fontId="24" fillId="0" borderId="43" xfId="0" applyFont="1" applyFill="1" applyBorder="1" applyAlignment="1">
      <alignment horizontal="left" wrapText="1"/>
    </xf>
    <xf numFmtId="0" fontId="24" fillId="0" borderId="45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 wrapText="1"/>
    </xf>
    <xf numFmtId="0" fontId="6" fillId="1" borderId="26" xfId="0" applyFont="1" applyFill="1" applyBorder="1" applyAlignment="1">
      <alignment horizontal="left" wrapText="1"/>
    </xf>
    <xf numFmtId="0" fontId="6" fillId="1" borderId="39" xfId="0" applyFont="1" applyFill="1" applyBorder="1" applyAlignment="1">
      <alignment horizontal="left" wrapText="1"/>
    </xf>
    <xf numFmtId="0" fontId="6" fillId="33" borderId="34" xfId="0" applyFont="1" applyFill="1" applyBorder="1" applyAlignment="1">
      <alignment horizontal="left"/>
    </xf>
    <xf numFmtId="0" fontId="6" fillId="33" borderId="48" xfId="0" applyFont="1" applyFill="1" applyBorder="1" applyAlignment="1">
      <alignment horizontal="left" wrapText="1"/>
    </xf>
    <xf numFmtId="0" fontId="6" fillId="33" borderId="48" xfId="0" applyFont="1" applyFill="1" applyBorder="1" applyAlignment="1">
      <alignment horizontal="left"/>
    </xf>
    <xf numFmtId="0" fontId="5" fillId="0" borderId="25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55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175" fontId="6" fillId="1" borderId="26" xfId="0" applyNumberFormat="1" applyFont="1" applyFill="1" applyBorder="1" applyAlignment="1">
      <alignment horizontal="right"/>
    </xf>
    <xf numFmtId="175" fontId="6" fillId="1" borderId="26" xfId="0" applyNumberFormat="1" applyFont="1" applyFill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view="pageBreakPreview" zoomScaleSheetLayoutView="100" zoomScalePageLayoutView="0" workbookViewId="0" topLeftCell="A73">
      <selection activeCell="N98" sqref="N98"/>
    </sheetView>
  </sheetViews>
  <sheetFormatPr defaultColWidth="11.00390625" defaultRowHeight="14.25"/>
  <cols>
    <col min="1" max="1" width="4.875" style="67" bestFit="1" customWidth="1"/>
    <col min="2" max="2" width="10.125" style="67" customWidth="1"/>
    <col min="3" max="3" width="17.50390625" style="72" bestFit="1" customWidth="1"/>
    <col min="4" max="4" width="11.75390625" style="72" bestFit="1" customWidth="1"/>
    <col min="5" max="5" width="10.75390625" style="72" bestFit="1" customWidth="1"/>
    <col min="6" max="6" width="8.875" style="154" bestFit="1" customWidth="1"/>
    <col min="7" max="7" width="4.50390625" style="69" bestFit="1" customWidth="1"/>
    <col min="8" max="8" width="8.375" style="69" bestFit="1" customWidth="1"/>
    <col min="9" max="10" width="13.125" style="176" bestFit="1" customWidth="1"/>
    <col min="11" max="11" width="4.875" style="72" customWidth="1"/>
    <col min="12" max="12" width="4.875" style="0" customWidth="1"/>
  </cols>
  <sheetData>
    <row r="1" spans="1:11" s="83" customFormat="1" ht="23.25" customHeight="1">
      <c r="A1" s="67"/>
      <c r="B1" s="67"/>
      <c r="C1" s="69"/>
      <c r="D1" s="69" t="s">
        <v>1</v>
      </c>
      <c r="E1" s="69"/>
      <c r="F1" s="154"/>
      <c r="G1" s="69"/>
      <c r="H1" s="70"/>
      <c r="I1" s="176"/>
      <c r="J1" s="176"/>
      <c r="K1" s="72"/>
    </row>
    <row r="2" spans="1:11" s="83" customFormat="1" ht="62.25" customHeight="1" thickBot="1">
      <c r="A2" s="62" t="s">
        <v>1</v>
      </c>
      <c r="B2" s="62"/>
      <c r="C2" s="267" t="s">
        <v>131</v>
      </c>
      <c r="D2" s="267"/>
      <c r="E2" s="267"/>
      <c r="F2" s="267"/>
      <c r="G2" s="267"/>
      <c r="H2" s="268" t="s">
        <v>137</v>
      </c>
      <c r="I2" s="268"/>
      <c r="J2" s="268"/>
      <c r="K2" s="72"/>
    </row>
    <row r="3" spans="1:11" s="83" customFormat="1" ht="15" thickTop="1">
      <c r="A3" s="67"/>
      <c r="B3" s="67"/>
      <c r="C3" s="68"/>
      <c r="D3" s="68" t="s">
        <v>1</v>
      </c>
      <c r="E3" s="68"/>
      <c r="F3" s="154" t="s">
        <v>1</v>
      </c>
      <c r="G3" s="69"/>
      <c r="H3" s="69"/>
      <c r="I3" s="176"/>
      <c r="J3" s="176"/>
      <c r="K3" s="72"/>
    </row>
    <row r="4" spans="1:11" s="83" customFormat="1" ht="14.25">
      <c r="A4" s="67"/>
      <c r="B4" s="67" t="s">
        <v>128</v>
      </c>
      <c r="C4" s="145">
        <v>104273</v>
      </c>
      <c r="D4" s="72"/>
      <c r="E4" s="72"/>
      <c r="F4" s="154"/>
      <c r="G4" s="69"/>
      <c r="H4" s="69"/>
      <c r="I4" s="176"/>
      <c r="J4" s="176"/>
      <c r="K4" s="72"/>
    </row>
    <row r="5" spans="1:11" s="83" customFormat="1" ht="14.25">
      <c r="A5" s="67"/>
      <c r="B5" s="67" t="s">
        <v>76</v>
      </c>
      <c r="C5" s="72"/>
      <c r="D5" s="146">
        <v>20131525</v>
      </c>
      <c r="E5" s="74"/>
      <c r="F5" s="155"/>
      <c r="G5" s="98"/>
      <c r="H5" s="75"/>
      <c r="I5" s="176"/>
      <c r="J5" s="176"/>
      <c r="K5" s="72"/>
    </row>
    <row r="6" spans="1:11" s="83" customFormat="1" ht="14.25">
      <c r="A6" s="67"/>
      <c r="B6" s="67" t="s">
        <v>75</v>
      </c>
      <c r="C6" s="73"/>
      <c r="D6" s="175">
        <v>20000</v>
      </c>
      <c r="E6" s="76"/>
      <c r="F6" s="156"/>
      <c r="G6" s="69"/>
      <c r="H6" s="75"/>
      <c r="I6" s="176"/>
      <c r="J6" s="176"/>
      <c r="K6" s="72"/>
    </row>
    <row r="7" spans="1:11" s="101" customFormat="1" ht="14.25" customHeight="1">
      <c r="A7" s="253" t="s">
        <v>136</v>
      </c>
      <c r="B7" s="254"/>
      <c r="C7" s="254"/>
      <c r="D7" s="254"/>
      <c r="E7" s="254"/>
      <c r="F7" s="254"/>
      <c r="G7" s="254"/>
      <c r="H7" s="254"/>
      <c r="I7" s="254"/>
      <c r="J7" s="254"/>
      <c r="K7" s="100"/>
    </row>
    <row r="8" spans="1:11" s="101" customFormat="1" ht="14.25" customHeight="1">
      <c r="A8" s="258" t="s">
        <v>108</v>
      </c>
      <c r="B8" s="258"/>
      <c r="C8" s="258"/>
      <c r="D8" s="258"/>
      <c r="E8" s="153" t="s">
        <v>132</v>
      </c>
      <c r="F8" s="157"/>
      <c r="G8" s="147"/>
      <c r="H8" s="147"/>
      <c r="I8" s="177"/>
      <c r="J8" s="177"/>
      <c r="K8" s="100"/>
    </row>
    <row r="9" spans="1:11" s="83" customFormat="1" ht="14.25">
      <c r="A9" s="67"/>
      <c r="B9" s="67"/>
      <c r="C9" s="73"/>
      <c r="D9" s="73"/>
      <c r="E9" s="73"/>
      <c r="F9" s="154"/>
      <c r="G9" s="69"/>
      <c r="H9" s="69"/>
      <c r="I9" s="176"/>
      <c r="J9" s="176"/>
      <c r="K9" s="72"/>
    </row>
    <row r="10" spans="1:11" s="92" customFormat="1" ht="24.75">
      <c r="A10" s="106"/>
      <c r="B10" s="245" t="s">
        <v>96</v>
      </c>
      <c r="C10" s="245"/>
      <c r="D10" s="245"/>
      <c r="E10" s="107"/>
      <c r="F10" s="158" t="s">
        <v>66</v>
      </c>
      <c r="G10" s="107" t="s">
        <v>71</v>
      </c>
      <c r="H10" s="107" t="s">
        <v>67</v>
      </c>
      <c r="I10" s="178" t="s">
        <v>90</v>
      </c>
      <c r="J10" s="188" t="s">
        <v>89</v>
      </c>
      <c r="K10" s="88"/>
    </row>
    <row r="11" spans="1:11" s="92" customFormat="1" ht="15" customHeight="1">
      <c r="A11" s="108">
        <v>1</v>
      </c>
      <c r="B11" s="244" t="s">
        <v>82</v>
      </c>
      <c r="C11" s="244"/>
      <c r="D11" s="244"/>
      <c r="E11" s="109"/>
      <c r="F11" s="159"/>
      <c r="G11" s="110"/>
      <c r="H11" s="110"/>
      <c r="I11" s="179"/>
      <c r="J11" s="189"/>
      <c r="K11" s="88"/>
    </row>
    <row r="12" spans="1:11" s="84" customFormat="1" ht="9" customHeight="1">
      <c r="A12" s="111"/>
      <c r="B12" s="236"/>
      <c r="C12" s="237"/>
      <c r="D12" s="112"/>
      <c r="E12" s="112"/>
      <c r="F12" s="160"/>
      <c r="G12" s="63"/>
      <c r="H12" s="63"/>
      <c r="I12" s="180"/>
      <c r="J12" s="190"/>
      <c r="K12" s="78"/>
    </row>
    <row r="13" spans="1:11" s="97" customFormat="1" ht="15">
      <c r="A13" s="113">
        <v>1.1</v>
      </c>
      <c r="B13" s="114" t="s">
        <v>77</v>
      </c>
      <c r="C13" s="114"/>
      <c r="D13" s="114"/>
      <c r="E13" s="114"/>
      <c r="F13" s="161"/>
      <c r="G13" s="115"/>
      <c r="H13" s="115"/>
      <c r="I13" s="174"/>
      <c r="J13" s="191"/>
      <c r="K13" s="96"/>
    </row>
    <row r="14" spans="1:11" s="82" customFormat="1" ht="14.25">
      <c r="A14" s="116"/>
      <c r="B14" s="255" t="s">
        <v>138</v>
      </c>
      <c r="C14" s="256"/>
      <c r="D14" s="257"/>
      <c r="E14" s="117"/>
      <c r="F14" s="162"/>
      <c r="G14" s="64"/>
      <c r="H14" s="64"/>
      <c r="I14" s="151"/>
      <c r="J14" s="192"/>
      <c r="K14" s="80"/>
    </row>
    <row r="15" spans="1:11" s="85" customFormat="1" ht="24" customHeight="1">
      <c r="A15" s="118"/>
      <c r="B15" s="255" t="s">
        <v>79</v>
      </c>
      <c r="C15" s="256"/>
      <c r="D15" s="257"/>
      <c r="E15" s="119"/>
      <c r="F15" s="163"/>
      <c r="G15" s="65"/>
      <c r="H15" s="65"/>
      <c r="I15" s="152"/>
      <c r="J15" s="193"/>
      <c r="K15" s="79"/>
    </row>
    <row r="16" spans="1:11" s="86" customFormat="1" ht="14.25">
      <c r="A16" s="120"/>
      <c r="B16" s="239" t="s">
        <v>120</v>
      </c>
      <c r="C16" s="240"/>
      <c r="D16" s="121"/>
      <c r="E16" s="121"/>
      <c r="F16" s="164" t="s">
        <v>121</v>
      </c>
      <c r="G16" s="64" t="s">
        <v>72</v>
      </c>
      <c r="H16" s="148">
        <v>2</v>
      </c>
      <c r="I16" s="181">
        <v>1530</v>
      </c>
      <c r="J16" s="194">
        <f aca="true" t="shared" si="0" ref="J16:J28">H16*I16</f>
        <v>3060</v>
      </c>
      <c r="K16" s="81"/>
    </row>
    <row r="17" spans="1:11" s="86" customFormat="1" ht="14.25">
      <c r="A17" s="120"/>
      <c r="B17" s="239" t="s">
        <v>68</v>
      </c>
      <c r="C17" s="240"/>
      <c r="D17" s="121"/>
      <c r="E17" s="121"/>
      <c r="F17" s="164" t="s">
        <v>69</v>
      </c>
      <c r="G17" s="64" t="s">
        <v>72</v>
      </c>
      <c r="H17" s="148">
        <v>0</v>
      </c>
      <c r="I17" s="181">
        <v>0</v>
      </c>
      <c r="J17" s="194">
        <f t="shared" si="0"/>
        <v>0</v>
      </c>
      <c r="K17" s="81"/>
    </row>
    <row r="18" spans="1:11" s="86" customFormat="1" ht="14.25">
      <c r="A18" s="120"/>
      <c r="B18" s="239" t="s">
        <v>68</v>
      </c>
      <c r="C18" s="240"/>
      <c r="D18" s="121"/>
      <c r="E18" s="121"/>
      <c r="F18" s="164" t="s">
        <v>69</v>
      </c>
      <c r="G18" s="64" t="s">
        <v>72</v>
      </c>
      <c r="H18" s="148">
        <v>0</v>
      </c>
      <c r="I18" s="181">
        <v>0</v>
      </c>
      <c r="J18" s="194">
        <f t="shared" si="0"/>
        <v>0</v>
      </c>
      <c r="K18" s="81"/>
    </row>
    <row r="19" spans="1:11" s="86" customFormat="1" ht="14.25">
      <c r="A19" s="120"/>
      <c r="B19" s="239" t="s">
        <v>68</v>
      </c>
      <c r="C19" s="240"/>
      <c r="D19" s="121"/>
      <c r="E19" s="121"/>
      <c r="F19" s="164" t="s">
        <v>69</v>
      </c>
      <c r="G19" s="64" t="s">
        <v>72</v>
      </c>
      <c r="H19" s="148">
        <v>0</v>
      </c>
      <c r="I19" s="181">
        <v>0</v>
      </c>
      <c r="J19" s="194">
        <f t="shared" si="0"/>
        <v>0</v>
      </c>
      <c r="K19" s="81"/>
    </row>
    <row r="20" spans="1:11" s="86" customFormat="1" ht="14.25">
      <c r="A20" s="120"/>
      <c r="B20" s="239" t="s">
        <v>68</v>
      </c>
      <c r="C20" s="240"/>
      <c r="D20" s="121"/>
      <c r="E20" s="121"/>
      <c r="F20" s="164" t="s">
        <v>69</v>
      </c>
      <c r="G20" s="64" t="s">
        <v>72</v>
      </c>
      <c r="H20" s="148">
        <v>0</v>
      </c>
      <c r="I20" s="181">
        <v>0</v>
      </c>
      <c r="J20" s="194">
        <f t="shared" si="0"/>
        <v>0</v>
      </c>
      <c r="K20" s="81"/>
    </row>
    <row r="21" spans="1:11" s="86" customFormat="1" ht="14.25">
      <c r="A21" s="120"/>
      <c r="B21" s="239" t="s">
        <v>68</v>
      </c>
      <c r="C21" s="240"/>
      <c r="D21" s="121"/>
      <c r="E21" s="121"/>
      <c r="F21" s="164" t="s">
        <v>69</v>
      </c>
      <c r="G21" s="64" t="s">
        <v>72</v>
      </c>
      <c r="H21" s="148">
        <v>0</v>
      </c>
      <c r="I21" s="181">
        <v>0</v>
      </c>
      <c r="J21" s="194">
        <f t="shared" si="0"/>
        <v>0</v>
      </c>
      <c r="K21" s="81"/>
    </row>
    <row r="22" spans="1:11" s="86" customFormat="1" ht="14.25">
      <c r="A22" s="120"/>
      <c r="B22" s="239" t="s">
        <v>68</v>
      </c>
      <c r="C22" s="240"/>
      <c r="D22" s="121"/>
      <c r="E22" s="121"/>
      <c r="F22" s="164" t="s">
        <v>69</v>
      </c>
      <c r="G22" s="64" t="s">
        <v>72</v>
      </c>
      <c r="H22" s="148">
        <v>0</v>
      </c>
      <c r="I22" s="181">
        <v>0</v>
      </c>
      <c r="J22" s="194">
        <f t="shared" si="0"/>
        <v>0</v>
      </c>
      <c r="K22" s="81"/>
    </row>
    <row r="23" spans="1:11" s="86" customFormat="1" ht="14.25">
      <c r="A23" s="120"/>
      <c r="B23" s="239" t="s">
        <v>68</v>
      </c>
      <c r="C23" s="240"/>
      <c r="D23" s="121"/>
      <c r="E23" s="121"/>
      <c r="F23" s="164" t="s">
        <v>69</v>
      </c>
      <c r="G23" s="64" t="s">
        <v>72</v>
      </c>
      <c r="H23" s="148">
        <v>0</v>
      </c>
      <c r="I23" s="181">
        <v>0</v>
      </c>
      <c r="J23" s="194">
        <f t="shared" si="0"/>
        <v>0</v>
      </c>
      <c r="K23" s="81"/>
    </row>
    <row r="24" spans="1:11" s="86" customFormat="1" ht="14.25">
      <c r="A24" s="120"/>
      <c r="B24" s="239" t="s">
        <v>68</v>
      </c>
      <c r="C24" s="240"/>
      <c r="D24" s="121"/>
      <c r="E24" s="121"/>
      <c r="F24" s="164" t="s">
        <v>69</v>
      </c>
      <c r="G24" s="64" t="s">
        <v>72</v>
      </c>
      <c r="H24" s="148">
        <v>0</v>
      </c>
      <c r="I24" s="181">
        <v>0</v>
      </c>
      <c r="J24" s="194">
        <f t="shared" si="0"/>
        <v>0</v>
      </c>
      <c r="K24" s="81"/>
    </row>
    <row r="25" spans="1:11" s="86" customFormat="1" ht="14.25">
      <c r="A25" s="120"/>
      <c r="B25" s="239" t="s">
        <v>68</v>
      </c>
      <c r="C25" s="240"/>
      <c r="D25" s="121"/>
      <c r="E25" s="121"/>
      <c r="F25" s="164" t="s">
        <v>69</v>
      </c>
      <c r="G25" s="64" t="s">
        <v>72</v>
      </c>
      <c r="H25" s="148">
        <v>0</v>
      </c>
      <c r="I25" s="181">
        <v>0</v>
      </c>
      <c r="J25" s="194">
        <f t="shared" si="0"/>
        <v>0</v>
      </c>
      <c r="K25" s="81"/>
    </row>
    <row r="26" spans="1:11" s="86" customFormat="1" ht="14.25">
      <c r="A26" s="120"/>
      <c r="B26" s="239" t="s">
        <v>68</v>
      </c>
      <c r="C26" s="240"/>
      <c r="D26" s="121"/>
      <c r="E26" s="121"/>
      <c r="F26" s="164" t="s">
        <v>69</v>
      </c>
      <c r="G26" s="64" t="s">
        <v>72</v>
      </c>
      <c r="H26" s="148">
        <v>0</v>
      </c>
      <c r="I26" s="181">
        <v>0</v>
      </c>
      <c r="J26" s="194">
        <f t="shared" si="0"/>
        <v>0</v>
      </c>
      <c r="K26" s="81"/>
    </row>
    <row r="27" spans="1:11" s="86" customFormat="1" ht="14.25">
      <c r="A27" s="120"/>
      <c r="B27" s="239" t="s">
        <v>68</v>
      </c>
      <c r="C27" s="240"/>
      <c r="D27" s="121"/>
      <c r="E27" s="121"/>
      <c r="F27" s="164" t="s">
        <v>69</v>
      </c>
      <c r="G27" s="64" t="s">
        <v>72</v>
      </c>
      <c r="H27" s="148">
        <v>0</v>
      </c>
      <c r="I27" s="181">
        <v>0</v>
      </c>
      <c r="J27" s="194">
        <f t="shared" si="0"/>
        <v>0</v>
      </c>
      <c r="K27" s="81"/>
    </row>
    <row r="28" spans="1:11" s="86" customFormat="1" ht="14.25">
      <c r="A28" s="120"/>
      <c r="B28" s="239" t="s">
        <v>68</v>
      </c>
      <c r="C28" s="240"/>
      <c r="D28" s="121"/>
      <c r="E28" s="121"/>
      <c r="F28" s="164" t="s">
        <v>69</v>
      </c>
      <c r="G28" s="64" t="s">
        <v>72</v>
      </c>
      <c r="H28" s="148">
        <v>0</v>
      </c>
      <c r="I28" s="181">
        <v>0</v>
      </c>
      <c r="J28" s="194">
        <f t="shared" si="0"/>
        <v>0</v>
      </c>
      <c r="K28" s="81"/>
    </row>
    <row r="29" spans="1:11" s="94" customFormat="1" ht="14.25">
      <c r="A29" s="111"/>
      <c r="B29" s="114" t="s">
        <v>78</v>
      </c>
      <c r="C29" s="122"/>
      <c r="D29" s="122"/>
      <c r="E29" s="122"/>
      <c r="F29" s="161"/>
      <c r="G29" s="115"/>
      <c r="H29" s="115"/>
      <c r="I29" s="174"/>
      <c r="J29" s="195">
        <f>SUM(J16:J28)</f>
        <v>3060</v>
      </c>
      <c r="K29" s="93"/>
    </row>
    <row r="30" spans="1:11" s="84" customFormat="1" ht="9" customHeight="1">
      <c r="A30" s="111"/>
      <c r="B30" s="236"/>
      <c r="C30" s="237"/>
      <c r="D30" s="112"/>
      <c r="E30" s="112"/>
      <c r="F30" s="160"/>
      <c r="G30" s="63"/>
      <c r="H30" s="63"/>
      <c r="I30" s="180"/>
      <c r="J30" s="190"/>
      <c r="K30" s="78"/>
    </row>
    <row r="31" spans="1:11" s="97" customFormat="1" ht="15">
      <c r="A31" s="113">
        <v>1.2</v>
      </c>
      <c r="B31" s="114" t="s">
        <v>84</v>
      </c>
      <c r="C31" s="114"/>
      <c r="D31" s="114"/>
      <c r="E31" s="114"/>
      <c r="F31" s="161"/>
      <c r="G31" s="115"/>
      <c r="H31" s="115"/>
      <c r="I31" s="174"/>
      <c r="J31" s="191"/>
      <c r="K31" s="96"/>
    </row>
    <row r="32" spans="1:11" s="85" customFormat="1" ht="27" customHeight="1">
      <c r="A32" s="118"/>
      <c r="B32" s="261" t="s">
        <v>101</v>
      </c>
      <c r="C32" s="261"/>
      <c r="D32" s="123" t="s">
        <v>100</v>
      </c>
      <c r="E32" s="205">
        <f>J29/100*40</f>
        <v>1224</v>
      </c>
      <c r="F32" s="165"/>
      <c r="G32" s="125"/>
      <c r="H32" s="126"/>
      <c r="I32" s="152"/>
      <c r="J32" s="193"/>
      <c r="K32" s="79"/>
    </row>
    <row r="33" spans="1:11" s="94" customFormat="1" ht="14.25">
      <c r="A33" s="111"/>
      <c r="B33" s="114" t="s">
        <v>73</v>
      </c>
      <c r="C33" s="122"/>
      <c r="D33" s="122"/>
      <c r="E33" s="122"/>
      <c r="F33" s="161"/>
      <c r="G33" s="115"/>
      <c r="H33" s="115"/>
      <c r="I33" s="276" t="s">
        <v>143</v>
      </c>
      <c r="J33" s="196">
        <f>E32</f>
        <v>1224</v>
      </c>
      <c r="K33" s="93"/>
    </row>
    <row r="34" spans="1:11" s="84" customFormat="1" ht="9" customHeight="1">
      <c r="A34" s="111"/>
      <c r="B34" s="236"/>
      <c r="C34" s="237"/>
      <c r="D34" s="112"/>
      <c r="E34" s="112"/>
      <c r="F34" s="160"/>
      <c r="G34" s="63"/>
      <c r="H34" s="63"/>
      <c r="I34" s="180"/>
      <c r="J34" s="190"/>
      <c r="K34" s="78"/>
    </row>
    <row r="35" spans="1:11" s="99" customFormat="1" ht="15" customHeight="1">
      <c r="A35" s="127"/>
      <c r="B35" s="260" t="s">
        <v>97</v>
      </c>
      <c r="C35" s="260"/>
      <c r="D35" s="260"/>
      <c r="E35" s="128"/>
      <c r="F35" s="166"/>
      <c r="G35" s="129"/>
      <c r="H35" s="129"/>
      <c r="I35" s="182"/>
      <c r="J35" s="197">
        <f>J29+J33</f>
        <v>4284</v>
      </c>
      <c r="K35" s="95"/>
    </row>
    <row r="36" spans="1:11" s="84" customFormat="1" ht="9" customHeight="1">
      <c r="A36" s="77"/>
      <c r="B36" s="259"/>
      <c r="C36" s="259"/>
      <c r="D36" s="77"/>
      <c r="E36" s="77"/>
      <c r="F36" s="167"/>
      <c r="G36" s="78"/>
      <c r="H36" s="78"/>
      <c r="I36" s="183"/>
      <c r="J36" s="198"/>
      <c r="K36" s="78"/>
    </row>
    <row r="37" spans="1:11" s="99" customFormat="1" ht="15">
      <c r="A37" s="108">
        <v>2</v>
      </c>
      <c r="B37" s="243" t="s">
        <v>85</v>
      </c>
      <c r="C37" s="244"/>
      <c r="D37" s="244"/>
      <c r="E37" s="133"/>
      <c r="F37" s="159" t="s">
        <v>113</v>
      </c>
      <c r="G37" s="110"/>
      <c r="H37" s="110"/>
      <c r="I37" s="179" t="s">
        <v>119</v>
      </c>
      <c r="J37" s="189"/>
      <c r="K37" s="95"/>
    </row>
    <row r="38" spans="1:11" s="85" customFormat="1" ht="14.25">
      <c r="A38" s="118"/>
      <c r="B38" s="270" t="s">
        <v>127</v>
      </c>
      <c r="C38" s="271"/>
      <c r="D38" s="211"/>
      <c r="E38" s="205"/>
      <c r="F38" s="211" t="s">
        <v>114</v>
      </c>
      <c r="G38" s="125" t="s">
        <v>72</v>
      </c>
      <c r="H38" s="148">
        <v>0</v>
      </c>
      <c r="I38" s="152">
        <v>32.4</v>
      </c>
      <c r="J38" s="193">
        <f>H38*I38</f>
        <v>0</v>
      </c>
      <c r="K38" s="79"/>
    </row>
    <row r="39" spans="1:11" s="85" customFormat="1" ht="14.25">
      <c r="A39" s="118"/>
      <c r="B39" s="272"/>
      <c r="C39" s="273"/>
      <c r="D39" s="211"/>
      <c r="E39" s="205"/>
      <c r="F39" s="211" t="s">
        <v>115</v>
      </c>
      <c r="G39" s="125" t="s">
        <v>72</v>
      </c>
      <c r="H39" s="148">
        <v>0</v>
      </c>
      <c r="I39" s="152">
        <v>20.15</v>
      </c>
      <c r="J39" s="193">
        <f>H39*I39</f>
        <v>0</v>
      </c>
      <c r="K39" s="79"/>
    </row>
    <row r="40" spans="1:11" s="85" customFormat="1" ht="14.25">
      <c r="A40" s="118"/>
      <c r="B40" s="272"/>
      <c r="C40" s="273"/>
      <c r="D40" s="211"/>
      <c r="E40" s="205"/>
      <c r="F40" s="211" t="s">
        <v>116</v>
      </c>
      <c r="G40" s="125" t="s">
        <v>72</v>
      </c>
      <c r="H40" s="148">
        <v>0</v>
      </c>
      <c r="I40" s="152">
        <v>16.5</v>
      </c>
      <c r="J40" s="193">
        <f>H40*I40</f>
        <v>0</v>
      </c>
      <c r="K40" s="79"/>
    </row>
    <row r="41" spans="1:11" s="85" customFormat="1" ht="14.25">
      <c r="A41" s="118"/>
      <c r="B41" s="272"/>
      <c r="C41" s="273"/>
      <c r="D41" s="211"/>
      <c r="E41" s="205"/>
      <c r="F41" s="211" t="s">
        <v>117</v>
      </c>
      <c r="G41" s="125" t="s">
        <v>72</v>
      </c>
      <c r="H41" s="148">
        <v>0</v>
      </c>
      <c r="I41" s="152">
        <v>15.89</v>
      </c>
      <c r="J41" s="193">
        <f>H41*I41</f>
        <v>0</v>
      </c>
      <c r="K41" s="79"/>
    </row>
    <row r="42" spans="1:11" s="85" customFormat="1" ht="14.25">
      <c r="A42" s="118"/>
      <c r="B42" s="274"/>
      <c r="C42" s="275"/>
      <c r="D42" s="211"/>
      <c r="E42" s="205"/>
      <c r="F42" s="211" t="s">
        <v>118</v>
      </c>
      <c r="G42" s="125" t="s">
        <v>72</v>
      </c>
      <c r="H42" s="148">
        <v>0</v>
      </c>
      <c r="I42" s="152">
        <v>15.89</v>
      </c>
      <c r="J42" s="193">
        <f>H42*I42</f>
        <v>0</v>
      </c>
      <c r="K42" s="79"/>
    </row>
    <row r="43" spans="1:11" s="99" customFormat="1" ht="15" customHeight="1">
      <c r="A43" s="127"/>
      <c r="B43" s="260" t="s">
        <v>86</v>
      </c>
      <c r="C43" s="260"/>
      <c r="D43" s="260"/>
      <c r="E43" s="128"/>
      <c r="F43" s="166"/>
      <c r="G43" s="129"/>
      <c r="H43" s="129"/>
      <c r="I43" s="182"/>
      <c r="J43" s="197">
        <f>SUM(J38:J42)</f>
        <v>0</v>
      </c>
      <c r="K43" s="95"/>
    </row>
    <row r="44" spans="1:11" s="84" customFormat="1" ht="9" customHeight="1">
      <c r="A44" s="140"/>
      <c r="B44" s="259"/>
      <c r="C44" s="259"/>
      <c r="D44" s="140"/>
      <c r="E44" s="140"/>
      <c r="F44" s="168"/>
      <c r="G44" s="138"/>
      <c r="H44" s="138"/>
      <c r="I44" s="184"/>
      <c r="J44" s="199"/>
      <c r="K44" s="78"/>
    </row>
    <row r="45" spans="1:11" s="234" customFormat="1" ht="15">
      <c r="A45" s="227">
        <v>3</v>
      </c>
      <c r="B45" s="265" t="s">
        <v>99</v>
      </c>
      <c r="C45" s="266"/>
      <c r="D45" s="266"/>
      <c r="E45" s="228"/>
      <c r="F45" s="229"/>
      <c r="G45" s="230"/>
      <c r="H45" s="230"/>
      <c r="I45" s="231"/>
      <c r="J45" s="232"/>
      <c r="K45" s="233"/>
    </row>
    <row r="46" spans="1:11" s="85" customFormat="1" ht="14.25">
      <c r="A46" s="118"/>
      <c r="B46" s="241" t="s">
        <v>102</v>
      </c>
      <c r="C46" s="241"/>
      <c r="D46" s="123" t="s">
        <v>100</v>
      </c>
      <c r="E46" s="205">
        <f>D6/3</f>
        <v>6666.666666666667</v>
      </c>
      <c r="F46" s="165"/>
      <c r="G46" s="125"/>
      <c r="H46" s="126"/>
      <c r="I46" s="152"/>
      <c r="J46" s="193"/>
      <c r="K46" s="79"/>
    </row>
    <row r="47" spans="1:11" s="97" customFormat="1" ht="28.5" customHeight="1">
      <c r="A47" s="113">
        <v>3.1</v>
      </c>
      <c r="B47" s="262" t="s">
        <v>104</v>
      </c>
      <c r="C47" s="262"/>
      <c r="D47" s="262"/>
      <c r="E47" s="262"/>
      <c r="F47" s="262"/>
      <c r="G47" s="262"/>
      <c r="H47" s="262"/>
      <c r="I47" s="262"/>
      <c r="J47" s="263"/>
      <c r="K47" s="96"/>
    </row>
    <row r="48" spans="1:11" s="91" customFormat="1" ht="15">
      <c r="A48" s="113"/>
      <c r="B48" s="134" t="s">
        <v>80</v>
      </c>
      <c r="C48" s="114"/>
      <c r="D48" s="235" t="s">
        <v>134</v>
      </c>
      <c r="E48" s="115"/>
      <c r="F48" s="115" t="s">
        <v>66</v>
      </c>
      <c r="G48" s="115" t="s">
        <v>71</v>
      </c>
      <c r="H48" s="115" t="s">
        <v>67</v>
      </c>
      <c r="I48" s="115" t="s">
        <v>90</v>
      </c>
      <c r="J48" s="115" t="s">
        <v>89</v>
      </c>
      <c r="K48" s="90"/>
    </row>
    <row r="49" spans="1:11" s="85" customFormat="1" ht="30" customHeight="1">
      <c r="A49" s="118"/>
      <c r="B49" s="255" t="s">
        <v>139</v>
      </c>
      <c r="C49" s="257"/>
      <c r="D49" s="123"/>
      <c r="E49" s="124"/>
      <c r="F49" s="165"/>
      <c r="G49" s="125"/>
      <c r="H49" s="126"/>
      <c r="I49" s="152"/>
      <c r="J49" s="193"/>
      <c r="K49" s="79"/>
    </row>
    <row r="50" spans="1:11" s="85" customFormat="1" ht="14.25">
      <c r="A50" s="118"/>
      <c r="B50" s="261" t="s">
        <v>103</v>
      </c>
      <c r="C50" s="261"/>
      <c r="D50" s="123"/>
      <c r="E50" s="124"/>
      <c r="F50" s="165"/>
      <c r="G50" s="125"/>
      <c r="H50" s="126"/>
      <c r="I50" s="152"/>
      <c r="J50" s="193"/>
      <c r="K50" s="79"/>
    </row>
    <row r="51" spans="1:11" s="85" customFormat="1" ht="14.25">
      <c r="A51" s="118"/>
      <c r="B51" s="261" t="s">
        <v>106</v>
      </c>
      <c r="C51" s="261"/>
      <c r="D51" s="123"/>
      <c r="E51" s="135"/>
      <c r="F51" s="165"/>
      <c r="G51" s="125"/>
      <c r="H51" s="66"/>
      <c r="I51" s="152"/>
      <c r="J51" s="193"/>
      <c r="K51" s="79"/>
    </row>
    <row r="52" spans="1:11" s="85" customFormat="1" ht="25.5" customHeight="1">
      <c r="A52" s="118"/>
      <c r="B52" s="261" t="s">
        <v>135</v>
      </c>
      <c r="C52" s="261"/>
      <c r="D52" s="123"/>
      <c r="E52" s="135"/>
      <c r="F52" s="165"/>
      <c r="G52" s="125"/>
      <c r="H52" s="66"/>
      <c r="I52" s="152"/>
      <c r="J52" s="193"/>
      <c r="K52" s="79"/>
    </row>
    <row r="53" spans="1:10" s="148" customFormat="1" ht="14.25" customHeight="1">
      <c r="A53" s="225"/>
      <c r="B53" s="225" t="s">
        <v>130</v>
      </c>
      <c r="D53" s="148">
        <v>3</v>
      </c>
      <c r="F53" s="148" t="s">
        <v>122</v>
      </c>
      <c r="G53" s="226" t="s">
        <v>72</v>
      </c>
      <c r="H53" s="148">
        <v>2</v>
      </c>
      <c r="I53" s="181">
        <v>73</v>
      </c>
      <c r="J53" s="181">
        <f aca="true" t="shared" si="1" ref="J53:J58">H53*I53</f>
        <v>146</v>
      </c>
    </row>
    <row r="54" spans="1:10" s="148" customFormat="1" ht="14.25" customHeight="1">
      <c r="A54" s="225"/>
      <c r="B54" s="239" t="s">
        <v>68</v>
      </c>
      <c r="C54" s="240"/>
      <c r="D54" s="148" t="s">
        <v>133</v>
      </c>
      <c r="F54" s="164" t="s">
        <v>69</v>
      </c>
      <c r="G54" s="226" t="s">
        <v>72</v>
      </c>
      <c r="H54" s="148">
        <v>0</v>
      </c>
      <c r="I54" s="181">
        <v>0</v>
      </c>
      <c r="J54" s="181">
        <f t="shared" si="1"/>
        <v>0</v>
      </c>
    </row>
    <row r="55" spans="1:10" s="148" customFormat="1" ht="14.25" customHeight="1">
      <c r="A55" s="225"/>
      <c r="B55" s="239" t="s">
        <v>68</v>
      </c>
      <c r="C55" s="240"/>
      <c r="D55" s="148" t="s">
        <v>133</v>
      </c>
      <c r="F55" s="164" t="s">
        <v>69</v>
      </c>
      <c r="G55" s="226" t="s">
        <v>72</v>
      </c>
      <c r="H55" s="148">
        <v>0</v>
      </c>
      <c r="I55" s="181">
        <v>0</v>
      </c>
      <c r="J55" s="181">
        <f t="shared" si="1"/>
        <v>0</v>
      </c>
    </row>
    <row r="56" spans="1:10" s="148" customFormat="1" ht="14.25" customHeight="1">
      <c r="A56" s="225"/>
      <c r="B56" s="239" t="s">
        <v>68</v>
      </c>
      <c r="C56" s="240"/>
      <c r="D56" s="148" t="s">
        <v>133</v>
      </c>
      <c r="F56" s="164" t="s">
        <v>69</v>
      </c>
      <c r="G56" s="226" t="s">
        <v>72</v>
      </c>
      <c r="H56" s="148">
        <v>0</v>
      </c>
      <c r="I56" s="181">
        <v>0</v>
      </c>
      <c r="J56" s="181">
        <f t="shared" si="1"/>
        <v>0</v>
      </c>
    </row>
    <row r="57" spans="1:10" s="148" customFormat="1" ht="12">
      <c r="A57" s="225"/>
      <c r="B57" s="239" t="s">
        <v>68</v>
      </c>
      <c r="C57" s="240"/>
      <c r="D57" s="148" t="s">
        <v>133</v>
      </c>
      <c r="F57" s="164" t="s">
        <v>69</v>
      </c>
      <c r="G57" s="226" t="s">
        <v>72</v>
      </c>
      <c r="H57" s="148">
        <v>0</v>
      </c>
      <c r="I57" s="181">
        <v>0</v>
      </c>
      <c r="J57" s="181">
        <f t="shared" si="1"/>
        <v>0</v>
      </c>
    </row>
    <row r="58" spans="1:10" s="148" customFormat="1" ht="12">
      <c r="A58" s="225"/>
      <c r="B58" s="239" t="s">
        <v>68</v>
      </c>
      <c r="C58" s="240"/>
      <c r="D58" s="148" t="s">
        <v>133</v>
      </c>
      <c r="F58" s="164" t="s">
        <v>69</v>
      </c>
      <c r="G58" s="226" t="s">
        <v>72</v>
      </c>
      <c r="H58" s="148">
        <v>0</v>
      </c>
      <c r="I58" s="181">
        <v>0</v>
      </c>
      <c r="J58" s="181">
        <f t="shared" si="1"/>
        <v>0</v>
      </c>
    </row>
    <row r="59" spans="1:11" s="86" customFormat="1" ht="14.25">
      <c r="A59" s="111"/>
      <c r="B59" s="114" t="s">
        <v>107</v>
      </c>
      <c r="C59" s="122"/>
      <c r="D59" s="122"/>
      <c r="E59" s="122"/>
      <c r="F59" s="161"/>
      <c r="G59" s="115"/>
      <c r="H59" s="115"/>
      <c r="I59" s="174"/>
      <c r="J59" s="195">
        <f>SUM(J53:J58)</f>
        <v>146</v>
      </c>
      <c r="K59" s="81"/>
    </row>
    <row r="60" spans="1:11" s="84" customFormat="1" ht="9" customHeight="1">
      <c r="A60" s="111"/>
      <c r="B60" s="236"/>
      <c r="C60" s="237"/>
      <c r="D60" s="112"/>
      <c r="E60" s="112"/>
      <c r="F60" s="160"/>
      <c r="G60" s="63"/>
      <c r="H60" s="63"/>
      <c r="I60" s="180"/>
      <c r="J60" s="190"/>
      <c r="K60" s="78"/>
    </row>
    <row r="61" spans="1:11" s="91" customFormat="1" ht="15">
      <c r="A61" s="113"/>
      <c r="B61" s="134" t="s">
        <v>81</v>
      </c>
      <c r="C61" s="114"/>
      <c r="D61" s="114"/>
      <c r="E61" s="114"/>
      <c r="F61" s="161"/>
      <c r="G61" s="115"/>
      <c r="H61" s="115"/>
      <c r="I61" s="174"/>
      <c r="J61" s="191"/>
      <c r="K61" s="90"/>
    </row>
    <row r="62" spans="1:11" s="85" customFormat="1" ht="27" customHeight="1">
      <c r="A62" s="118"/>
      <c r="B62" s="261" t="s">
        <v>105</v>
      </c>
      <c r="C62" s="261"/>
      <c r="D62" s="123" t="s">
        <v>100</v>
      </c>
      <c r="E62" s="152">
        <f>J59/100*40</f>
        <v>58.4</v>
      </c>
      <c r="F62" s="165"/>
      <c r="G62" s="125"/>
      <c r="H62" s="126"/>
      <c r="I62" s="152"/>
      <c r="J62" s="193"/>
      <c r="K62" s="79"/>
    </row>
    <row r="63" spans="1:11" s="86" customFormat="1" ht="14.25">
      <c r="A63" s="111"/>
      <c r="B63" s="114" t="s">
        <v>91</v>
      </c>
      <c r="C63" s="122"/>
      <c r="D63" s="122"/>
      <c r="E63" s="122"/>
      <c r="F63" s="161"/>
      <c r="G63" s="115"/>
      <c r="H63" s="115"/>
      <c r="I63" s="277" t="s">
        <v>143</v>
      </c>
      <c r="J63" s="200">
        <f>E62</f>
        <v>58.4</v>
      </c>
      <c r="K63" s="81"/>
    </row>
    <row r="64" spans="1:11" s="84" customFormat="1" ht="9" customHeight="1">
      <c r="A64" s="111"/>
      <c r="B64" s="236"/>
      <c r="C64" s="237"/>
      <c r="D64" s="112"/>
      <c r="E64" s="112"/>
      <c r="F64" s="160"/>
      <c r="G64" s="63"/>
      <c r="H64" s="63"/>
      <c r="I64" s="180"/>
      <c r="J64" s="190"/>
      <c r="K64" s="78"/>
    </row>
    <row r="65" spans="1:11" s="94" customFormat="1" ht="14.25">
      <c r="A65" s="111"/>
      <c r="B65" s="114" t="s">
        <v>92</v>
      </c>
      <c r="C65" s="122"/>
      <c r="D65" s="122"/>
      <c r="E65" s="122"/>
      <c r="F65" s="161"/>
      <c r="G65" s="115"/>
      <c r="H65" s="115"/>
      <c r="I65" s="174"/>
      <c r="J65" s="195">
        <f>J59+J63</f>
        <v>204.4</v>
      </c>
      <c r="K65" s="93"/>
    </row>
    <row r="66" spans="1:11" s="84" customFormat="1" ht="9" customHeight="1">
      <c r="A66" s="111"/>
      <c r="B66" s="236"/>
      <c r="C66" s="237"/>
      <c r="D66" s="112"/>
      <c r="E66" s="112"/>
      <c r="F66" s="160"/>
      <c r="G66" s="63"/>
      <c r="H66" s="63"/>
      <c r="I66" s="180"/>
      <c r="J66" s="190"/>
      <c r="K66" s="78"/>
    </row>
    <row r="67" spans="1:11" s="97" customFormat="1" ht="15">
      <c r="A67" s="113">
        <v>3.2</v>
      </c>
      <c r="B67" s="114" t="s">
        <v>65</v>
      </c>
      <c r="C67" s="114"/>
      <c r="D67" s="114"/>
      <c r="E67" s="114"/>
      <c r="F67" s="161"/>
      <c r="G67" s="115"/>
      <c r="H67" s="115"/>
      <c r="I67" s="174"/>
      <c r="J67" s="191"/>
      <c r="K67" s="96"/>
    </row>
    <row r="68" spans="1:11" s="87" customFormat="1" ht="38.25" customHeight="1">
      <c r="A68" s="116"/>
      <c r="B68" s="252" t="s">
        <v>83</v>
      </c>
      <c r="C68" s="252"/>
      <c r="D68" s="252"/>
      <c r="E68" s="131"/>
      <c r="F68" s="169"/>
      <c r="G68" s="132" t="s">
        <v>98</v>
      </c>
      <c r="H68" s="132">
        <v>1</v>
      </c>
      <c r="I68" s="181">
        <v>0</v>
      </c>
      <c r="J68" s="192">
        <f>H68*I68</f>
        <v>0</v>
      </c>
      <c r="K68" s="80"/>
    </row>
    <row r="69" spans="1:11" s="94" customFormat="1" ht="14.25">
      <c r="A69" s="111"/>
      <c r="B69" s="114" t="s">
        <v>94</v>
      </c>
      <c r="C69" s="122"/>
      <c r="D69" s="122"/>
      <c r="E69" s="122"/>
      <c r="F69" s="161"/>
      <c r="G69" s="115"/>
      <c r="H69" s="115"/>
      <c r="I69" s="174"/>
      <c r="J69" s="195">
        <f>SUM(J68:J68)</f>
        <v>0</v>
      </c>
      <c r="K69" s="93"/>
    </row>
    <row r="70" spans="1:11" s="84" customFormat="1" ht="9" customHeight="1">
      <c r="A70" s="111"/>
      <c r="B70" s="236"/>
      <c r="C70" s="237"/>
      <c r="D70" s="112"/>
      <c r="E70" s="112"/>
      <c r="F70" s="160"/>
      <c r="G70" s="63"/>
      <c r="H70" s="63"/>
      <c r="I70" s="180"/>
      <c r="J70" s="190"/>
      <c r="K70" s="78"/>
    </row>
    <row r="71" spans="1:11" s="97" customFormat="1" ht="15">
      <c r="A71" s="113">
        <v>3.4</v>
      </c>
      <c r="B71" s="114" t="s">
        <v>70</v>
      </c>
      <c r="C71" s="114"/>
      <c r="D71" s="114"/>
      <c r="E71" s="114"/>
      <c r="F71" s="161"/>
      <c r="G71" s="115"/>
      <c r="H71" s="115"/>
      <c r="I71" s="174"/>
      <c r="J71" s="191"/>
      <c r="K71" s="96"/>
    </row>
    <row r="72" spans="1:11" s="82" customFormat="1" ht="36" customHeight="1">
      <c r="A72" s="116"/>
      <c r="B72" s="269" t="s">
        <v>87</v>
      </c>
      <c r="C72" s="269"/>
      <c r="D72" s="269"/>
      <c r="E72" s="136"/>
      <c r="F72" s="170"/>
      <c r="G72" s="64" t="s">
        <v>88</v>
      </c>
      <c r="H72" s="148">
        <v>0</v>
      </c>
      <c r="I72" s="151">
        <v>60</v>
      </c>
      <c r="J72" s="201">
        <f>H72*I72</f>
        <v>0</v>
      </c>
      <c r="K72" s="80"/>
    </row>
    <row r="73" spans="1:11" s="94" customFormat="1" ht="14.25">
      <c r="A73" s="111"/>
      <c r="B73" s="114" t="s">
        <v>95</v>
      </c>
      <c r="C73" s="122"/>
      <c r="D73" s="122"/>
      <c r="E73" s="122"/>
      <c r="F73" s="161"/>
      <c r="G73" s="115"/>
      <c r="H73" s="115"/>
      <c r="I73" s="174"/>
      <c r="J73" s="195">
        <f>SUM(J72:J72)</f>
        <v>0</v>
      </c>
      <c r="K73" s="93"/>
    </row>
    <row r="74" spans="1:11" s="84" customFormat="1" ht="9" customHeight="1">
      <c r="A74" s="111"/>
      <c r="B74" s="236"/>
      <c r="C74" s="237"/>
      <c r="D74" s="112"/>
      <c r="E74" s="112"/>
      <c r="F74" s="160"/>
      <c r="G74" s="63"/>
      <c r="H74" s="63"/>
      <c r="I74" s="180"/>
      <c r="J74" s="190"/>
      <c r="K74" s="78"/>
    </row>
    <row r="75" spans="1:11" s="97" customFormat="1" ht="15">
      <c r="A75" s="113">
        <v>3.5</v>
      </c>
      <c r="B75" s="210" t="s">
        <v>111</v>
      </c>
      <c r="C75" s="114"/>
      <c r="D75" s="114"/>
      <c r="E75" s="114"/>
      <c r="F75" s="161"/>
      <c r="G75" s="115"/>
      <c r="H75" s="115"/>
      <c r="I75" s="174"/>
      <c r="J75" s="191"/>
      <c r="K75" s="96"/>
    </row>
    <row r="76" spans="1:11" s="84" customFormat="1" ht="38.25" customHeight="1">
      <c r="A76" s="206"/>
      <c r="B76" s="269" t="s">
        <v>87</v>
      </c>
      <c r="C76" s="269"/>
      <c r="D76" s="269"/>
      <c r="E76" s="207"/>
      <c r="F76" s="208"/>
      <c r="G76" s="64" t="s">
        <v>88</v>
      </c>
      <c r="H76" s="148">
        <v>0</v>
      </c>
      <c r="I76" s="151">
        <v>6</v>
      </c>
      <c r="J76" s="209">
        <f>H76*I76</f>
        <v>0</v>
      </c>
      <c r="K76" s="78"/>
    </row>
    <row r="77" spans="1:11" s="94" customFormat="1" ht="14.25">
      <c r="A77" s="111"/>
      <c r="B77" s="210" t="s">
        <v>112</v>
      </c>
      <c r="C77" s="122"/>
      <c r="D77" s="122"/>
      <c r="E77" s="122"/>
      <c r="F77" s="161"/>
      <c r="G77" s="115"/>
      <c r="H77" s="115"/>
      <c r="I77" s="174"/>
      <c r="J77" s="195">
        <f>J76</f>
        <v>0</v>
      </c>
      <c r="K77" s="93"/>
    </row>
    <row r="78" spans="1:11" s="84" customFormat="1" ht="9" customHeight="1">
      <c r="A78" s="111"/>
      <c r="B78" s="236"/>
      <c r="C78" s="237"/>
      <c r="D78" s="112"/>
      <c r="E78" s="112"/>
      <c r="F78" s="160"/>
      <c r="G78" s="63"/>
      <c r="H78" s="63"/>
      <c r="I78" s="180"/>
      <c r="J78" s="190"/>
      <c r="K78" s="78"/>
    </row>
    <row r="79" spans="1:11" s="99" customFormat="1" ht="15" customHeight="1">
      <c r="A79" s="141"/>
      <c r="B79" s="142" t="s">
        <v>93</v>
      </c>
      <c r="C79" s="142"/>
      <c r="D79" s="142"/>
      <c r="E79" s="143"/>
      <c r="F79" s="171"/>
      <c r="G79" s="144"/>
      <c r="H79" s="144"/>
      <c r="I79" s="185"/>
      <c r="J79" s="202">
        <f>J59+J63+J69+J73+J77</f>
        <v>204.4</v>
      </c>
      <c r="K79" s="95"/>
    </row>
    <row r="80" spans="1:11" s="92" customFormat="1" ht="15" customHeight="1">
      <c r="A80" s="127"/>
      <c r="B80" s="260"/>
      <c r="C80" s="260"/>
      <c r="D80" s="260"/>
      <c r="E80" s="128"/>
      <c r="F80" s="166"/>
      <c r="G80" s="129"/>
      <c r="H80" s="139"/>
      <c r="I80" s="212" t="s">
        <v>140</v>
      </c>
      <c r="J80" s="203">
        <f>J79</f>
        <v>204.4</v>
      </c>
      <c r="K80" s="88"/>
    </row>
    <row r="81" spans="1:11" s="84" customFormat="1" ht="9" customHeight="1">
      <c r="A81" s="77"/>
      <c r="B81" s="259"/>
      <c r="C81" s="259"/>
      <c r="D81" s="77"/>
      <c r="E81" s="77"/>
      <c r="F81" s="167"/>
      <c r="G81" s="78"/>
      <c r="H81" s="78"/>
      <c r="I81" s="183"/>
      <c r="J81" s="198"/>
      <c r="K81" s="78"/>
    </row>
    <row r="82" spans="1:11" s="215" customFormat="1" ht="15" customHeight="1">
      <c r="A82" s="108">
        <v>4</v>
      </c>
      <c r="B82" s="213" t="s">
        <v>123</v>
      </c>
      <c r="C82" s="130"/>
      <c r="D82" s="130"/>
      <c r="E82" s="109"/>
      <c r="F82" s="159"/>
      <c r="G82" s="110"/>
      <c r="H82" s="110"/>
      <c r="I82" s="179"/>
      <c r="J82" s="189"/>
      <c r="K82" s="214"/>
    </row>
    <row r="83" spans="1:11" s="217" customFormat="1" ht="38.25" customHeight="1">
      <c r="A83" s="116"/>
      <c r="B83" s="252" t="s">
        <v>110</v>
      </c>
      <c r="C83" s="252"/>
      <c r="D83" s="252"/>
      <c r="E83" s="131"/>
      <c r="F83" s="169"/>
      <c r="G83" s="132"/>
      <c r="H83" s="132"/>
      <c r="I83" s="151"/>
      <c r="J83" s="192"/>
      <c r="K83" s="216"/>
    </row>
    <row r="84" spans="1:11" s="217" customFormat="1" ht="36" customHeight="1">
      <c r="A84" s="116"/>
      <c r="B84" s="252" t="s">
        <v>126</v>
      </c>
      <c r="C84" s="252"/>
      <c r="D84" s="252"/>
      <c r="E84" s="131"/>
      <c r="F84" s="169"/>
      <c r="G84" s="132"/>
      <c r="H84" s="132"/>
      <c r="I84" s="151"/>
      <c r="J84" s="192"/>
      <c r="K84" s="216"/>
    </row>
    <row r="85" spans="1:11" s="219" customFormat="1" ht="9" customHeight="1">
      <c r="A85" s="222"/>
      <c r="B85" s="242"/>
      <c r="C85" s="242"/>
      <c r="D85" s="112"/>
      <c r="E85" s="112"/>
      <c r="F85" s="160"/>
      <c r="G85" s="63"/>
      <c r="H85" s="63"/>
      <c r="I85" s="180"/>
      <c r="J85" s="223"/>
      <c r="K85" s="218"/>
    </row>
    <row r="86" spans="1:11" s="221" customFormat="1" ht="15" customHeight="1">
      <c r="A86" s="127"/>
      <c r="B86" s="264" t="s">
        <v>125</v>
      </c>
      <c r="C86" s="260"/>
      <c r="D86" s="260"/>
      <c r="E86" s="128"/>
      <c r="F86" s="166"/>
      <c r="G86" s="129"/>
      <c r="H86" s="149">
        <v>0.15</v>
      </c>
      <c r="I86" s="182"/>
      <c r="J86" s="197">
        <f>(J29+J33+J59+J63)*H86</f>
        <v>673.2599999999999</v>
      </c>
      <c r="K86" s="220"/>
    </row>
    <row r="87" spans="1:11" s="84" customFormat="1" ht="9" customHeight="1">
      <c r="A87" s="77"/>
      <c r="B87" s="259"/>
      <c r="C87" s="259"/>
      <c r="D87" s="77"/>
      <c r="E87" s="77"/>
      <c r="F87" s="167"/>
      <c r="G87" s="78"/>
      <c r="H87" s="78"/>
      <c r="I87" s="183"/>
      <c r="J87" s="198"/>
      <c r="K87" s="78"/>
    </row>
    <row r="88" spans="1:11" s="99" customFormat="1" ht="15" customHeight="1">
      <c r="A88" s="108">
        <v>5</v>
      </c>
      <c r="B88" s="213" t="s">
        <v>124</v>
      </c>
      <c r="C88" s="130"/>
      <c r="D88" s="130"/>
      <c r="E88" s="109"/>
      <c r="F88" s="159"/>
      <c r="G88" s="110"/>
      <c r="H88" s="110"/>
      <c r="I88" s="179"/>
      <c r="J88" s="189"/>
      <c r="K88" s="95"/>
    </row>
    <row r="89" spans="1:11" s="82" customFormat="1" ht="49.5" customHeight="1">
      <c r="A89" s="116"/>
      <c r="B89" s="252" t="s">
        <v>144</v>
      </c>
      <c r="C89" s="252"/>
      <c r="D89" s="252"/>
      <c r="E89" s="131"/>
      <c r="F89" s="169"/>
      <c r="G89" s="132"/>
      <c r="H89" s="132"/>
      <c r="I89" s="151"/>
      <c r="J89" s="192"/>
      <c r="K89" s="80"/>
    </row>
    <row r="90" spans="1:11" s="84" customFormat="1" ht="9" customHeight="1">
      <c r="A90" s="222"/>
      <c r="B90" s="242"/>
      <c r="C90" s="242"/>
      <c r="D90" s="112"/>
      <c r="E90" s="112"/>
      <c r="F90" s="160"/>
      <c r="G90" s="63"/>
      <c r="H90" s="63"/>
      <c r="I90" s="180"/>
      <c r="J90" s="223"/>
      <c r="K90" s="78"/>
    </row>
    <row r="91" spans="1:11" s="99" customFormat="1" ht="15" customHeight="1">
      <c r="A91" s="127"/>
      <c r="B91" s="264" t="s">
        <v>129</v>
      </c>
      <c r="C91" s="260"/>
      <c r="D91" s="260"/>
      <c r="E91" s="128"/>
      <c r="F91" s="166"/>
      <c r="G91" s="129"/>
      <c r="H91" s="149">
        <v>0.1</v>
      </c>
      <c r="I91" s="182"/>
      <c r="J91" s="197">
        <f>(J29+J33+J59+J63)*H91</f>
        <v>448.84</v>
      </c>
      <c r="K91" s="95"/>
    </row>
    <row r="92" spans="1:11" s="84" customFormat="1" ht="9" customHeight="1">
      <c r="A92" s="77"/>
      <c r="B92" s="77"/>
      <c r="C92" s="77"/>
      <c r="D92" s="77"/>
      <c r="E92" s="77"/>
      <c r="F92" s="167"/>
      <c r="G92" s="78"/>
      <c r="H92" s="78"/>
      <c r="I92" s="183"/>
      <c r="J92" s="198"/>
      <c r="K92" s="78"/>
    </row>
    <row r="93" spans="1:11" s="105" customFormat="1" ht="14.25">
      <c r="A93" s="137"/>
      <c r="B93" s="224" t="s">
        <v>141</v>
      </c>
      <c r="C93" s="102"/>
      <c r="D93" s="102"/>
      <c r="E93" s="102"/>
      <c r="F93" s="172"/>
      <c r="G93" s="103"/>
      <c r="H93" s="103"/>
      <c r="I93" s="186"/>
      <c r="J93" s="204">
        <f>J35+J43+J80+J86+J91</f>
        <v>5610.5</v>
      </c>
      <c r="K93" s="104"/>
    </row>
    <row r="94" spans="1:11" s="83" customFormat="1" ht="14.25">
      <c r="A94" s="67"/>
      <c r="B94" s="67"/>
      <c r="C94" s="72"/>
      <c r="D94" s="72"/>
      <c r="E94" s="72"/>
      <c r="F94" s="154"/>
      <c r="G94" s="69"/>
      <c r="H94" s="69"/>
      <c r="I94" s="176"/>
      <c r="J94" s="176"/>
      <c r="K94" s="72"/>
    </row>
    <row r="95" spans="1:11" s="83" customFormat="1" ht="14.25">
      <c r="A95" s="67"/>
      <c r="B95" s="67"/>
      <c r="C95" s="72"/>
      <c r="D95" s="72"/>
      <c r="E95" s="238" t="s">
        <v>109</v>
      </c>
      <c r="F95" s="238"/>
      <c r="G95" s="238"/>
      <c r="H95" s="238"/>
      <c r="I95" s="248" t="s">
        <v>74</v>
      </c>
      <c r="J95" s="248"/>
      <c r="K95" s="72"/>
    </row>
    <row r="96" spans="1:11" s="83" customFormat="1" ht="30" customHeight="1">
      <c r="A96" s="67"/>
      <c r="B96" s="67"/>
      <c r="C96" s="72"/>
      <c r="D96" s="72"/>
      <c r="E96" s="249"/>
      <c r="F96" s="250"/>
      <c r="G96" s="250"/>
      <c r="H96" s="251"/>
      <c r="I96" s="246"/>
      <c r="J96" s="247"/>
      <c r="K96" s="72"/>
    </row>
    <row r="97" spans="1:11" s="83" customFormat="1" ht="14.25">
      <c r="A97" s="67"/>
      <c r="B97" s="67"/>
      <c r="C97" s="72"/>
      <c r="D97" s="72"/>
      <c r="E97" s="150"/>
      <c r="F97" s="173"/>
      <c r="G97" s="150"/>
      <c r="H97" s="150"/>
      <c r="I97" s="187"/>
      <c r="J97" s="187"/>
      <c r="K97" s="72"/>
    </row>
    <row r="98" spans="1:11" s="83" customFormat="1" ht="14.25">
      <c r="A98" s="67"/>
      <c r="B98" s="67"/>
      <c r="C98" s="71"/>
      <c r="D98" s="71"/>
      <c r="E98" s="278" t="s">
        <v>145</v>
      </c>
      <c r="F98" s="248"/>
      <c r="G98" s="248"/>
      <c r="H98" s="248"/>
      <c r="I98" s="248" t="s">
        <v>74</v>
      </c>
      <c r="J98" s="248"/>
      <c r="K98" s="72"/>
    </row>
    <row r="99" spans="1:11" s="83" customFormat="1" ht="30" customHeight="1">
      <c r="A99" s="67"/>
      <c r="B99" s="89"/>
      <c r="C99" s="71"/>
      <c r="D99" s="71"/>
      <c r="E99" s="249" t="s">
        <v>142</v>
      </c>
      <c r="F99" s="250"/>
      <c r="G99" s="250"/>
      <c r="H99" s="251"/>
      <c r="I99" s="246"/>
      <c r="J99" s="247"/>
      <c r="K99" s="72"/>
    </row>
    <row r="100" spans="1:11" s="83" customFormat="1" ht="14.25">
      <c r="A100" s="67"/>
      <c r="B100" s="67"/>
      <c r="C100" s="72"/>
      <c r="D100" s="72"/>
      <c r="E100" s="72"/>
      <c r="F100" s="154"/>
      <c r="G100" s="69"/>
      <c r="H100" s="69"/>
      <c r="I100" s="176"/>
      <c r="J100" s="176"/>
      <c r="K100" s="72"/>
    </row>
    <row r="101" spans="1:11" s="83" customFormat="1" ht="14.25">
      <c r="A101" s="67"/>
      <c r="B101" s="67"/>
      <c r="C101" s="72"/>
      <c r="D101" s="72"/>
      <c r="E101" s="72"/>
      <c r="F101" s="154"/>
      <c r="G101" s="69"/>
      <c r="H101" s="69"/>
      <c r="I101" s="176"/>
      <c r="J101" s="176"/>
      <c r="K101" s="72"/>
    </row>
    <row r="102" spans="1:11" s="83" customFormat="1" ht="14.25">
      <c r="A102" s="67"/>
      <c r="B102" s="67"/>
      <c r="C102" s="72"/>
      <c r="D102" s="72"/>
      <c r="E102" s="72"/>
      <c r="F102" s="154"/>
      <c r="G102" s="69"/>
      <c r="H102" s="69"/>
      <c r="I102" s="176"/>
      <c r="J102" s="176"/>
      <c r="K102" s="72"/>
    </row>
    <row r="103" spans="1:11" s="83" customFormat="1" ht="14.25">
      <c r="A103" s="67"/>
      <c r="B103" s="67"/>
      <c r="C103" s="72"/>
      <c r="D103" s="72"/>
      <c r="E103" s="72"/>
      <c r="F103" s="154"/>
      <c r="G103" s="69"/>
      <c r="H103" s="69"/>
      <c r="I103" s="176"/>
      <c r="J103" s="176"/>
      <c r="K103" s="72"/>
    </row>
    <row r="104" spans="1:11" s="83" customFormat="1" ht="14.25">
      <c r="A104" s="67"/>
      <c r="B104" s="67"/>
      <c r="C104" s="72"/>
      <c r="D104" s="72"/>
      <c r="E104" s="72"/>
      <c r="F104" s="154"/>
      <c r="G104" s="69"/>
      <c r="H104" s="69"/>
      <c r="I104" s="176"/>
      <c r="J104" s="176"/>
      <c r="K104" s="72"/>
    </row>
    <row r="105" spans="1:11" s="83" customFormat="1" ht="14.25">
      <c r="A105" s="67"/>
      <c r="B105" s="67"/>
      <c r="C105" s="72"/>
      <c r="D105" s="72"/>
      <c r="E105" s="72"/>
      <c r="F105" s="154"/>
      <c r="G105" s="69"/>
      <c r="H105" s="69"/>
      <c r="I105" s="176"/>
      <c r="J105" s="176"/>
      <c r="K105" s="72"/>
    </row>
    <row r="106" spans="1:11" s="83" customFormat="1" ht="14.25">
      <c r="A106" s="67"/>
      <c r="B106" s="67"/>
      <c r="C106" s="72"/>
      <c r="D106" s="72"/>
      <c r="E106" s="72"/>
      <c r="F106" s="154"/>
      <c r="G106" s="69"/>
      <c r="H106" s="69"/>
      <c r="I106" s="176"/>
      <c r="J106" s="176"/>
      <c r="K106" s="72"/>
    </row>
    <row r="107" spans="1:11" s="83" customFormat="1" ht="14.25">
      <c r="A107" s="67"/>
      <c r="B107" s="67"/>
      <c r="C107" s="72"/>
      <c r="D107" s="72"/>
      <c r="E107" s="72"/>
      <c r="F107" s="154"/>
      <c r="G107" s="69"/>
      <c r="H107" s="69"/>
      <c r="I107" s="176"/>
      <c r="J107" s="176"/>
      <c r="K107" s="72"/>
    </row>
    <row r="108" spans="1:11" s="83" customFormat="1" ht="14.25">
      <c r="A108" s="67"/>
      <c r="B108" s="67"/>
      <c r="C108" s="72"/>
      <c r="D108" s="72"/>
      <c r="E108" s="72"/>
      <c r="F108" s="154"/>
      <c r="G108" s="69"/>
      <c r="H108" s="69"/>
      <c r="I108" s="176"/>
      <c r="J108" s="176"/>
      <c r="K108" s="72"/>
    </row>
    <row r="109" spans="1:11" s="83" customFormat="1" ht="14.25">
      <c r="A109" s="67"/>
      <c r="B109" s="67"/>
      <c r="C109" s="72"/>
      <c r="D109" s="72"/>
      <c r="E109" s="72"/>
      <c r="F109" s="154"/>
      <c r="G109" s="69"/>
      <c r="H109" s="69"/>
      <c r="I109" s="176"/>
      <c r="J109" s="176"/>
      <c r="K109" s="72"/>
    </row>
    <row r="110" spans="1:11" s="83" customFormat="1" ht="14.25">
      <c r="A110" s="67"/>
      <c r="B110" s="67"/>
      <c r="C110" s="72"/>
      <c r="D110" s="72"/>
      <c r="E110" s="72"/>
      <c r="F110" s="154"/>
      <c r="G110" s="69"/>
      <c r="H110" s="69"/>
      <c r="I110" s="176"/>
      <c r="J110" s="176"/>
      <c r="K110" s="72"/>
    </row>
    <row r="111" spans="1:11" s="83" customFormat="1" ht="14.25">
      <c r="A111" s="67"/>
      <c r="B111" s="67"/>
      <c r="C111" s="72"/>
      <c r="D111" s="72"/>
      <c r="E111" s="72"/>
      <c r="F111" s="154"/>
      <c r="G111" s="69"/>
      <c r="H111" s="69"/>
      <c r="I111" s="176"/>
      <c r="J111" s="176"/>
      <c r="K111" s="72"/>
    </row>
    <row r="112" spans="1:11" s="83" customFormat="1" ht="14.25">
      <c r="A112" s="67"/>
      <c r="B112" s="67"/>
      <c r="C112" s="72"/>
      <c r="D112" s="72"/>
      <c r="E112" s="72"/>
      <c r="F112" s="154"/>
      <c r="G112" s="69"/>
      <c r="H112" s="69"/>
      <c r="I112" s="176"/>
      <c r="J112" s="176"/>
      <c r="K112" s="72"/>
    </row>
    <row r="113" spans="1:11" s="83" customFormat="1" ht="14.25">
      <c r="A113" s="67"/>
      <c r="B113" s="67"/>
      <c r="C113" s="72"/>
      <c r="D113" s="72"/>
      <c r="E113" s="72"/>
      <c r="F113" s="154"/>
      <c r="G113" s="69"/>
      <c r="H113" s="69"/>
      <c r="I113" s="176"/>
      <c r="J113" s="176"/>
      <c r="K113" s="72"/>
    </row>
    <row r="114" spans="1:11" s="83" customFormat="1" ht="14.25">
      <c r="A114" s="67"/>
      <c r="B114" s="67"/>
      <c r="C114" s="72"/>
      <c r="D114" s="72"/>
      <c r="E114" s="72"/>
      <c r="F114" s="154"/>
      <c r="G114" s="69"/>
      <c r="H114" s="69"/>
      <c r="I114" s="176"/>
      <c r="J114" s="176"/>
      <c r="K114" s="72"/>
    </row>
    <row r="115" spans="1:11" s="83" customFormat="1" ht="14.25">
      <c r="A115" s="67"/>
      <c r="B115" s="67"/>
      <c r="C115" s="72"/>
      <c r="D115" s="72"/>
      <c r="E115" s="72"/>
      <c r="F115" s="154"/>
      <c r="G115" s="69"/>
      <c r="H115" s="69"/>
      <c r="I115" s="176"/>
      <c r="J115" s="176"/>
      <c r="K115" s="72"/>
    </row>
    <row r="116" spans="1:11" s="83" customFormat="1" ht="14.25">
      <c r="A116" s="67"/>
      <c r="B116" s="67"/>
      <c r="C116" s="72"/>
      <c r="D116" s="72"/>
      <c r="E116" s="72"/>
      <c r="F116" s="154"/>
      <c r="G116" s="69"/>
      <c r="H116" s="69"/>
      <c r="I116" s="176"/>
      <c r="J116" s="176"/>
      <c r="K116" s="72"/>
    </row>
    <row r="117" spans="1:11" s="83" customFormat="1" ht="14.25">
      <c r="A117" s="67"/>
      <c r="B117" s="67"/>
      <c r="C117" s="72"/>
      <c r="D117" s="72"/>
      <c r="E117" s="72"/>
      <c r="F117" s="154"/>
      <c r="G117" s="69"/>
      <c r="H117" s="69"/>
      <c r="I117" s="176"/>
      <c r="J117" s="176"/>
      <c r="K117" s="72"/>
    </row>
  </sheetData>
  <sheetProtection/>
  <mergeCells count="71">
    <mergeCell ref="I99:J99"/>
    <mergeCell ref="I98:J98"/>
    <mergeCell ref="B72:D72"/>
    <mergeCell ref="E99:H99"/>
    <mergeCell ref="B68:D68"/>
    <mergeCell ref="B36:C36"/>
    <mergeCell ref="B58:C58"/>
    <mergeCell ref="B91:D91"/>
    <mergeCell ref="B52:C52"/>
    <mergeCell ref="B49:C49"/>
    <mergeCell ref="B87:C87"/>
    <mergeCell ref="B32:C32"/>
    <mergeCell ref="B85:C85"/>
    <mergeCell ref="C2:G2"/>
    <mergeCell ref="H2:J2"/>
    <mergeCell ref="B76:D76"/>
    <mergeCell ref="B78:C78"/>
    <mergeCell ref="B38:C42"/>
    <mergeCell ref="B21:C21"/>
    <mergeCell ref="B19:C19"/>
    <mergeCell ref="B16:C16"/>
    <mergeCell ref="B55:C55"/>
    <mergeCell ref="B47:J47"/>
    <mergeCell ref="E98:H98"/>
    <mergeCell ref="B86:D86"/>
    <mergeCell ref="B30:C30"/>
    <mergeCell ref="B62:C62"/>
    <mergeCell ref="B44:C44"/>
    <mergeCell ref="B45:D45"/>
    <mergeCell ref="B43:D43"/>
    <mergeCell ref="B35:D35"/>
    <mergeCell ref="B11:D11"/>
    <mergeCell ref="B81:C81"/>
    <mergeCell ref="B12:C12"/>
    <mergeCell ref="B83:D83"/>
    <mergeCell ref="B84:D84"/>
    <mergeCell ref="B80:D80"/>
    <mergeCell ref="B64:C64"/>
    <mergeCell ref="B51:C51"/>
    <mergeCell ref="B50:C50"/>
    <mergeCell ref="B54:C54"/>
    <mergeCell ref="E96:H96"/>
    <mergeCell ref="B57:C57"/>
    <mergeCell ref="B89:D89"/>
    <mergeCell ref="B34:C34"/>
    <mergeCell ref="A7:J7"/>
    <mergeCell ref="B14:D14"/>
    <mergeCell ref="B15:D15"/>
    <mergeCell ref="A8:D8"/>
    <mergeCell ref="B20:C20"/>
    <mergeCell ref="B18:C18"/>
    <mergeCell ref="B37:D37"/>
    <mergeCell ref="B10:D10"/>
    <mergeCell ref="B70:C70"/>
    <mergeCell ref="B17:C17"/>
    <mergeCell ref="I96:J96"/>
    <mergeCell ref="I95:J95"/>
    <mergeCell ref="B27:C27"/>
    <mergeCell ref="B28:C28"/>
    <mergeCell ref="B25:C25"/>
    <mergeCell ref="B26:C26"/>
    <mergeCell ref="B74:C74"/>
    <mergeCell ref="E95:H95"/>
    <mergeCell ref="B22:C22"/>
    <mergeCell ref="B60:C60"/>
    <mergeCell ref="B23:C23"/>
    <mergeCell ref="B24:C24"/>
    <mergeCell ref="B46:C46"/>
    <mergeCell ref="B90:C90"/>
    <mergeCell ref="B56:C56"/>
    <mergeCell ref="B66:C66"/>
  </mergeCells>
  <printOptions horizontalCentered="1"/>
  <pageMargins left="0.2362204724409449" right="0.2362204724409449" top="0.5905511811023623" bottom="0.5905511811023623" header="0.5118110236220472" footer="0.5118110236220472"/>
  <pageSetup horizontalDpi="600" verticalDpi="600" orientation="portrait" paperSize="9" scale="81" r:id="rId3"/>
  <headerFooter alignWithMargins="0">
    <oddFooter>&amp;R&amp;F]</oddFooter>
  </headerFooter>
  <rowBreaks count="2" manualBreakCount="2">
    <brk id="44" max="9" man="1"/>
    <brk id="99" max="9" man="1"/>
  </rowBreaks>
  <legacyDrawing r:id="rId2"/>
  <oleObjects>
    <oleObject progId="Word.Document.6" shapeId="8582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4.125" style="0" customWidth="1"/>
    <col min="2" max="2" width="10.00390625" style="0" customWidth="1"/>
    <col min="3" max="3" width="5.25390625" style="0" customWidth="1"/>
    <col min="4" max="4" width="1.75390625" style="0" customWidth="1"/>
    <col min="5" max="5" width="12.50390625" style="0" customWidth="1"/>
    <col min="6" max="6" width="3.50390625" style="0" customWidth="1"/>
    <col min="7" max="7" width="3.375" style="0" customWidth="1"/>
    <col min="8" max="8" width="10.50390625" style="0" customWidth="1"/>
    <col min="9" max="13" width="4.875" style="0" customWidth="1"/>
  </cols>
  <sheetData>
    <row r="1" spans="1:8" ht="23.25" customHeight="1">
      <c r="A1" s="22" t="s">
        <v>0</v>
      </c>
      <c r="B1" s="8"/>
      <c r="C1" s="8"/>
      <c r="D1" s="8" t="s">
        <v>1</v>
      </c>
      <c r="G1" s="37" t="s">
        <v>2</v>
      </c>
      <c r="H1" s="16" t="s">
        <v>36</v>
      </c>
    </row>
    <row r="2" spans="1:7" ht="50.25" customHeight="1">
      <c r="A2" s="17" t="s">
        <v>1</v>
      </c>
      <c r="G2" s="23" t="s">
        <v>3</v>
      </c>
    </row>
    <row r="3" spans="1:6" ht="29.25" customHeight="1">
      <c r="A3" s="20" t="s">
        <v>37</v>
      </c>
      <c r="B3" s="1"/>
      <c r="C3" s="1"/>
      <c r="D3" s="1" t="s">
        <v>1</v>
      </c>
      <c r="E3" t="s">
        <v>1</v>
      </c>
      <c r="F3" t="s">
        <v>1</v>
      </c>
    </row>
    <row r="4" spans="1:7" ht="14.25">
      <c r="A4" s="20" t="s">
        <v>38</v>
      </c>
      <c r="B4" s="1"/>
      <c r="C4" s="1"/>
      <c r="D4" s="1" t="s">
        <v>1</v>
      </c>
      <c r="G4" t="s">
        <v>39</v>
      </c>
    </row>
    <row r="5" spans="1:7" ht="14.25">
      <c r="A5" s="20" t="s">
        <v>40</v>
      </c>
      <c r="B5" s="1"/>
      <c r="C5" s="1"/>
      <c r="D5" s="1" t="s">
        <v>1</v>
      </c>
      <c r="G5" t="s">
        <v>41</v>
      </c>
    </row>
    <row r="6" spans="1:7" ht="14.25">
      <c r="A6" s="20" t="s">
        <v>42</v>
      </c>
      <c r="B6" s="1"/>
      <c r="C6" s="1"/>
      <c r="D6" s="1" t="s">
        <v>1</v>
      </c>
      <c r="G6" t="s">
        <v>43</v>
      </c>
    </row>
    <row r="7" spans="1:7" ht="14.25">
      <c r="A7" s="47" t="s">
        <v>44</v>
      </c>
      <c r="B7" s="1"/>
      <c r="C7" s="1"/>
      <c r="D7" s="1" t="s">
        <v>1</v>
      </c>
      <c r="G7" t="s">
        <v>45</v>
      </c>
    </row>
    <row r="8" ht="14.25">
      <c r="A8" s="18"/>
    </row>
    <row r="9" spans="1:2" ht="32.25" customHeight="1" thickBot="1">
      <c r="A9" s="19" t="s">
        <v>4</v>
      </c>
      <c r="B9" s="28" t="s">
        <v>46</v>
      </c>
    </row>
    <row r="10" spans="1:15" ht="18.75" customHeight="1" thickBot="1">
      <c r="A10" s="24" t="s">
        <v>5</v>
      </c>
      <c r="B10" s="4" t="s">
        <v>47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t="s">
        <v>1</v>
      </c>
      <c r="O10" s="61" t="s">
        <v>6</v>
      </c>
    </row>
    <row r="11" spans="1:15" ht="29.25" customHeight="1">
      <c r="A11" t="s">
        <v>48</v>
      </c>
      <c r="B11" t="s">
        <v>1</v>
      </c>
      <c r="N11" s="58" t="s">
        <v>1</v>
      </c>
      <c r="O11" t="s">
        <v>7</v>
      </c>
    </row>
    <row r="12" spans="1:15" ht="14.25">
      <c r="A12" s="5" t="s">
        <v>49</v>
      </c>
      <c r="B12" t="s">
        <v>50</v>
      </c>
      <c r="N12" s="59">
        <f>300*101</f>
        <v>30300</v>
      </c>
      <c r="O12" t="s">
        <v>7</v>
      </c>
    </row>
    <row r="13" spans="1:15" ht="14.25">
      <c r="A13" s="5" t="s">
        <v>51</v>
      </c>
      <c r="B13" t="s">
        <v>52</v>
      </c>
      <c r="N13" s="59">
        <v>10100</v>
      </c>
      <c r="O13" t="s">
        <v>7</v>
      </c>
    </row>
    <row r="14" spans="1:15" ht="14.25">
      <c r="A14" s="15" t="s">
        <v>1</v>
      </c>
      <c r="B14" t="s">
        <v>1</v>
      </c>
      <c r="N14" s="59"/>
      <c r="O14" t="s">
        <v>7</v>
      </c>
    </row>
    <row r="15" spans="1:15" ht="14.25">
      <c r="A15" t="s">
        <v>1</v>
      </c>
      <c r="B15" t="s">
        <v>1</v>
      </c>
      <c r="N15" s="59"/>
      <c r="O15" t="s">
        <v>7</v>
      </c>
    </row>
    <row r="16" spans="1:15" ht="14.25">
      <c r="A16" s="5" t="s">
        <v>53</v>
      </c>
      <c r="B16" t="s">
        <v>54</v>
      </c>
      <c r="N16" s="59"/>
      <c r="O16" t="s">
        <v>7</v>
      </c>
    </row>
    <row r="17" spans="1:15" ht="14.25">
      <c r="A17" t="s">
        <v>1</v>
      </c>
      <c r="B17" t="s">
        <v>55</v>
      </c>
      <c r="N17" s="59"/>
      <c r="O17" t="s">
        <v>7</v>
      </c>
    </row>
    <row r="18" spans="1:15" ht="14.25">
      <c r="A18" t="s">
        <v>1</v>
      </c>
      <c r="B18" t="s">
        <v>1</v>
      </c>
      <c r="N18" s="59"/>
      <c r="O18" t="s">
        <v>7</v>
      </c>
    </row>
    <row r="19" spans="1:15" ht="14.25">
      <c r="A19" t="s">
        <v>1</v>
      </c>
      <c r="B19" t="s">
        <v>1</v>
      </c>
      <c r="N19" s="59"/>
      <c r="O19" t="s">
        <v>7</v>
      </c>
    </row>
    <row r="20" spans="1:15" ht="14.25">
      <c r="A20" t="s">
        <v>1</v>
      </c>
      <c r="B20" t="s">
        <v>1</v>
      </c>
      <c r="N20" s="59"/>
      <c r="O20" t="s">
        <v>7</v>
      </c>
    </row>
    <row r="21" spans="1:15" ht="14.25">
      <c r="A21" t="s">
        <v>1</v>
      </c>
      <c r="B21" t="s">
        <v>1</v>
      </c>
      <c r="N21" s="59"/>
      <c r="O21" t="s">
        <v>7</v>
      </c>
    </row>
    <row r="22" spans="1:15" ht="15" thickBot="1">
      <c r="A22" t="s">
        <v>1</v>
      </c>
      <c r="B22" t="s">
        <v>1</v>
      </c>
      <c r="N22" s="60" t="s">
        <v>1</v>
      </c>
      <c r="O22" t="s">
        <v>7</v>
      </c>
    </row>
    <row r="23" spans="1:15" ht="15">
      <c r="A23" s="25" t="s">
        <v>56</v>
      </c>
      <c r="B23" s="25"/>
      <c r="C23" s="25"/>
      <c r="D23" s="25"/>
      <c r="E23" s="25"/>
      <c r="F23" s="25" t="s">
        <v>8</v>
      </c>
      <c r="G23" s="25" t="s">
        <v>57</v>
      </c>
      <c r="H23" s="25"/>
      <c r="I23" s="26" t="s">
        <v>58</v>
      </c>
      <c r="J23" s="26"/>
      <c r="K23" s="25" t="s">
        <v>59</v>
      </c>
      <c r="N23" s="57">
        <f>SUM(N11:N22)</f>
        <v>40400</v>
      </c>
      <c r="O23" s="57" t="s">
        <v>9</v>
      </c>
    </row>
    <row r="24" spans="1:13" ht="15" thickBot="1">
      <c r="A24" s="27"/>
      <c r="B24" s="27"/>
      <c r="C24" s="27"/>
      <c r="D24" s="27"/>
      <c r="E24" s="27"/>
      <c r="F24" s="27" t="s">
        <v>10</v>
      </c>
      <c r="G24" s="27" t="s">
        <v>60</v>
      </c>
      <c r="H24" s="27"/>
      <c r="I24" s="27"/>
      <c r="J24" s="27"/>
      <c r="K24" s="27"/>
      <c r="L24" s="6"/>
      <c r="M24" s="6"/>
    </row>
    <row r="25" ht="20.25" customHeight="1">
      <c r="A25" s="18" t="s">
        <v>11</v>
      </c>
    </row>
    <row r="26" spans="1:6" ht="29.25" customHeight="1">
      <c r="A26" s="29" t="s">
        <v>12</v>
      </c>
      <c r="B26" s="11" t="s">
        <v>61</v>
      </c>
      <c r="C26" s="11"/>
      <c r="D26" s="11"/>
      <c r="F26" s="29" t="s">
        <v>13</v>
      </c>
    </row>
    <row r="27" spans="1:6" ht="29.25" customHeight="1">
      <c r="A27" s="30" t="s">
        <v>14</v>
      </c>
      <c r="B27" s="14">
        <f>0.5*ROUND(2*1.076*(montant_ht_ex),1)</f>
        <v>43470.4</v>
      </c>
      <c r="C27" s="11"/>
      <c r="D27" s="11"/>
      <c r="F27" s="29" t="s">
        <v>15</v>
      </c>
    </row>
    <row r="28" spans="1:6" ht="29.25" customHeight="1">
      <c r="A28" s="29" t="s">
        <v>16</v>
      </c>
      <c r="B28" s="12">
        <v>37141</v>
      </c>
      <c r="C28" s="13"/>
      <c r="D28" s="13"/>
      <c r="F28" s="29" t="s">
        <v>17</v>
      </c>
    </row>
    <row r="29" spans="1:5" ht="29.25" customHeight="1">
      <c r="A29" s="29" t="s">
        <v>18</v>
      </c>
      <c r="B29" s="11" t="s">
        <v>62</v>
      </c>
      <c r="C29" s="11"/>
      <c r="D29" s="11"/>
      <c r="E29" s="11"/>
    </row>
    <row r="30" spans="1:16" ht="29.25" customHeight="1">
      <c r="A30" s="29" t="s">
        <v>19</v>
      </c>
      <c r="B30" s="11" t="s">
        <v>1</v>
      </c>
      <c r="C30" s="11"/>
      <c r="D30" s="11"/>
      <c r="E30" s="11"/>
      <c r="N30" s="51" t="s">
        <v>20</v>
      </c>
      <c r="O30" s="51"/>
      <c r="P30" s="52" t="s">
        <v>21</v>
      </c>
    </row>
    <row r="31" spans="1:16" ht="15.7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53">
        <v>0.05</v>
      </c>
      <c r="O31" s="53">
        <v>0.1</v>
      </c>
      <c r="P31" s="54">
        <f>-1+(P32/B27)</f>
        <v>0.05819132099083513</v>
      </c>
    </row>
    <row r="32" spans="1:16" ht="45" customHeight="1">
      <c r="A32" s="29" t="s">
        <v>22</v>
      </c>
      <c r="B32" s="14">
        <v>46000</v>
      </c>
      <c r="E32" s="38" t="s">
        <v>1</v>
      </c>
      <c r="N32" s="55">
        <f>B27*1.05</f>
        <v>45643.920000000006</v>
      </c>
      <c r="O32" s="55">
        <f>B27*1.1</f>
        <v>47817.44</v>
      </c>
      <c r="P32" s="56">
        <f>B32</f>
        <v>46000</v>
      </c>
    </row>
    <row r="33" ht="10.5" customHeight="1" thickBot="1">
      <c r="A33" s="25"/>
    </row>
    <row r="34" spans="1:13" ht="23.25" thickBot="1">
      <c r="A34" s="31" t="s">
        <v>23</v>
      </c>
      <c r="B34" s="33" t="s">
        <v>24</v>
      </c>
      <c r="C34" s="39" t="s">
        <v>25</v>
      </c>
      <c r="D34" s="39"/>
      <c r="E34" s="33" t="s">
        <v>26</v>
      </c>
      <c r="F34" s="34" t="s">
        <v>27</v>
      </c>
      <c r="G34" s="35"/>
      <c r="H34" s="33" t="s">
        <v>28</v>
      </c>
      <c r="I34" s="33" t="s">
        <v>29</v>
      </c>
      <c r="J34" s="33" t="s">
        <v>30</v>
      </c>
      <c r="K34" s="33" t="s">
        <v>31</v>
      </c>
      <c r="L34" s="33" t="s">
        <v>32</v>
      </c>
      <c r="M34" s="36" t="s">
        <v>33</v>
      </c>
    </row>
    <row r="35" spans="1:13" ht="19.5" customHeight="1">
      <c r="A35" s="32"/>
      <c r="B35" s="7"/>
      <c r="C35" s="9"/>
      <c r="D35" s="10"/>
      <c r="E35" s="7"/>
      <c r="F35" s="9"/>
      <c r="G35" s="10"/>
      <c r="H35" s="7"/>
      <c r="I35" s="7"/>
      <c r="J35" s="7"/>
      <c r="K35" s="7"/>
      <c r="L35" s="7"/>
      <c r="M35" s="7"/>
    </row>
    <row r="36" spans="1:13" ht="19.5" customHeight="1">
      <c r="A36" s="32"/>
      <c r="B36" s="7"/>
      <c r="C36" s="9"/>
      <c r="D36" s="10"/>
      <c r="E36" s="7"/>
      <c r="F36" s="9"/>
      <c r="G36" s="10"/>
      <c r="H36" s="7"/>
      <c r="I36" s="7"/>
      <c r="J36" s="7"/>
      <c r="K36" s="7"/>
      <c r="L36" s="7"/>
      <c r="M36" s="7"/>
    </row>
    <row r="37" spans="1:13" ht="19.5" customHeight="1">
      <c r="A37" s="7"/>
      <c r="B37" s="7"/>
      <c r="C37" s="9"/>
      <c r="D37" s="10"/>
      <c r="E37" s="7"/>
      <c r="F37" s="9"/>
      <c r="G37" s="10"/>
      <c r="H37" s="7"/>
      <c r="I37" s="7"/>
      <c r="J37" s="7"/>
      <c r="K37" s="7"/>
      <c r="L37" s="7"/>
      <c r="M37" s="7"/>
    </row>
    <row r="38" spans="1:13" ht="19.5" customHeight="1">
      <c r="A38" s="7"/>
      <c r="B38" s="7"/>
      <c r="C38" s="9"/>
      <c r="D38" s="10"/>
      <c r="E38" s="7"/>
      <c r="F38" s="9"/>
      <c r="G38" s="10"/>
      <c r="H38" s="7"/>
      <c r="I38" s="7"/>
      <c r="J38" s="7"/>
      <c r="K38" s="7"/>
      <c r="L38" s="7"/>
      <c r="M38" s="7"/>
    </row>
    <row r="39" spans="1:8" ht="23.25" customHeight="1">
      <c r="A39" s="22" t="s">
        <v>0</v>
      </c>
      <c r="B39" s="8"/>
      <c r="C39" s="8"/>
      <c r="D39" s="8" t="s">
        <v>1</v>
      </c>
      <c r="G39" s="37" t="s">
        <v>2</v>
      </c>
      <c r="H39" s="40" t="str">
        <f>H1</f>
        <v>000190</v>
      </c>
    </row>
    <row r="40" spans="1:7" ht="50.25" customHeight="1">
      <c r="A40" s="17" t="s">
        <v>1</v>
      </c>
      <c r="G40" s="23" t="s">
        <v>3</v>
      </c>
    </row>
    <row r="41" spans="1:6" ht="28.5" customHeight="1">
      <c r="A41" s="20" t="s">
        <v>37</v>
      </c>
      <c r="B41" s="1"/>
      <c r="C41" s="1"/>
      <c r="D41" s="1" t="s">
        <v>1</v>
      </c>
      <c r="E41" t="s">
        <v>1</v>
      </c>
      <c r="F41" t="s">
        <v>1</v>
      </c>
    </row>
    <row r="42" spans="1:7" ht="14.25">
      <c r="A42" s="20" t="s">
        <v>38</v>
      </c>
      <c r="B42" s="1"/>
      <c r="C42" s="1"/>
      <c r="D42" s="1" t="s">
        <v>1</v>
      </c>
      <c r="G42" s="25" t="str">
        <f>G4</f>
        <v>Bureau d'ingénieurs</v>
      </c>
    </row>
    <row r="43" spans="1:7" ht="14.25">
      <c r="A43" s="20" t="s">
        <v>40</v>
      </c>
      <c r="B43" s="1"/>
      <c r="C43" s="1"/>
      <c r="D43" s="1" t="s">
        <v>1</v>
      </c>
      <c r="G43" s="25" t="str">
        <f>G5</f>
        <v>Christian HALLER</v>
      </c>
    </row>
    <row r="44" spans="1:7" ht="14.25">
      <c r="A44" s="20" t="s">
        <v>42</v>
      </c>
      <c r="B44" s="1"/>
      <c r="C44" s="1"/>
      <c r="D44" s="1" t="s">
        <v>1</v>
      </c>
      <c r="G44" s="25" t="str">
        <f>G6</f>
        <v>rue du Lièvre 4</v>
      </c>
    </row>
    <row r="45" spans="1:7" ht="14.25">
      <c r="A45" s="47" t="s">
        <v>44</v>
      </c>
      <c r="B45" s="1"/>
      <c r="C45" s="1"/>
      <c r="D45" s="1" t="s">
        <v>1</v>
      </c>
      <c r="G45" s="25" t="str">
        <f>G7</f>
        <v>1227 ACACIAS</v>
      </c>
    </row>
    <row r="46" ht="14.25">
      <c r="A46" s="18"/>
    </row>
    <row r="47" spans="1:2" ht="32.25" customHeight="1" thickBot="1">
      <c r="A47" s="19" t="s">
        <v>4</v>
      </c>
      <c r="B47" s="28" t="s">
        <v>46</v>
      </c>
    </row>
    <row r="48" spans="1:13" ht="18.75" customHeight="1" thickBot="1">
      <c r="A48" s="24" t="s">
        <v>5</v>
      </c>
      <c r="B48" s="41" t="str">
        <f aca="true" t="shared" si="0" ref="B48:B60">B10</f>
        <v>FORON - Travaux géométriques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1:2" ht="29.25" customHeight="1">
      <c r="A49" s="25" t="str">
        <f aca="true" t="shared" si="1" ref="A49:A60">A11</f>
        <v>Travaux de:</v>
      </c>
      <c r="B49" s="25" t="str">
        <f t="shared" si="0"/>
        <v> </v>
      </c>
    </row>
    <row r="50" spans="1:2" ht="14.25" customHeight="1">
      <c r="A50" s="50" t="str">
        <f t="shared" si="1"/>
        <v>A)</v>
      </c>
      <c r="B50" s="25" t="str">
        <f t="shared" si="0"/>
        <v>Levé de 200 à 300 profils en travers</v>
      </c>
    </row>
    <row r="51" spans="1:2" ht="14.25">
      <c r="A51" s="50" t="str">
        <f t="shared" si="1"/>
        <v>C)</v>
      </c>
      <c r="B51" s="25" t="str">
        <f t="shared" si="0"/>
        <v>Levé de 10 ouvrages d'art</v>
      </c>
    </row>
    <row r="52" spans="1:2" ht="14.25">
      <c r="A52" s="50" t="str">
        <f t="shared" si="1"/>
        <v> </v>
      </c>
      <c r="B52" s="25" t="str">
        <f t="shared" si="0"/>
        <v> </v>
      </c>
    </row>
    <row r="53" spans="1:2" ht="14.25">
      <c r="A53" s="50" t="str">
        <f t="shared" si="1"/>
        <v> </v>
      </c>
      <c r="B53" s="25" t="str">
        <f t="shared" si="0"/>
        <v> </v>
      </c>
    </row>
    <row r="54" spans="1:2" ht="14.25">
      <c r="A54" s="50" t="str">
        <f t="shared" si="1"/>
        <v>NB. </v>
      </c>
      <c r="B54" s="25" t="str">
        <f t="shared" si="0"/>
        <v>Le rendu des levés seront établis sur format Arcview, selon indications de</v>
      </c>
    </row>
    <row r="55" spans="1:2" ht="14.25">
      <c r="A55" s="50" t="str">
        <f t="shared" si="1"/>
        <v> </v>
      </c>
      <c r="B55" s="25" t="str">
        <f t="shared" si="0"/>
        <v>M. Markus KESSELER (327.46.44).</v>
      </c>
    </row>
    <row r="56" spans="1:2" ht="14.25">
      <c r="A56" s="50" t="str">
        <f t="shared" si="1"/>
        <v> </v>
      </c>
      <c r="B56" s="25" t="str">
        <f t="shared" si="0"/>
        <v> </v>
      </c>
    </row>
    <row r="57" spans="1:2" ht="14.25">
      <c r="A57" s="50" t="str">
        <f t="shared" si="1"/>
        <v> </v>
      </c>
      <c r="B57" s="25" t="str">
        <f t="shared" si="0"/>
        <v> </v>
      </c>
    </row>
    <row r="58" spans="1:2" ht="14.25">
      <c r="A58" s="50" t="str">
        <f t="shared" si="1"/>
        <v> </v>
      </c>
      <c r="B58" s="25" t="str">
        <f t="shared" si="0"/>
        <v> </v>
      </c>
    </row>
    <row r="59" spans="1:2" ht="14.25">
      <c r="A59" s="50" t="str">
        <f t="shared" si="1"/>
        <v> </v>
      </c>
      <c r="B59" s="25" t="str">
        <f t="shared" si="0"/>
        <v> </v>
      </c>
    </row>
    <row r="60" spans="1:2" ht="14.25">
      <c r="A60" s="50" t="str">
        <f t="shared" si="1"/>
        <v> </v>
      </c>
      <c r="B60" s="25" t="str">
        <f t="shared" si="0"/>
        <v> </v>
      </c>
    </row>
    <row r="61" spans="1:11" ht="14.25">
      <c r="A61" s="25" t="s">
        <v>56</v>
      </c>
      <c r="B61" s="25"/>
      <c r="C61" s="25"/>
      <c r="D61" s="25"/>
      <c r="E61" s="25"/>
      <c r="F61" s="25" t="s">
        <v>8</v>
      </c>
      <c r="G61" s="25" t="s">
        <v>57</v>
      </c>
      <c r="H61" s="25"/>
      <c r="I61" s="26" t="s">
        <v>58</v>
      </c>
      <c r="J61" s="26"/>
      <c r="K61" s="25" t="s">
        <v>59</v>
      </c>
    </row>
    <row r="62" spans="1:13" ht="15" thickBot="1">
      <c r="A62" s="27"/>
      <c r="B62" s="27"/>
      <c r="C62" s="27"/>
      <c r="D62" s="27"/>
      <c r="E62" s="27"/>
      <c r="F62" s="27" t="s">
        <v>10</v>
      </c>
      <c r="G62" s="27" t="s">
        <v>60</v>
      </c>
      <c r="H62" s="27"/>
      <c r="I62" s="27"/>
      <c r="J62" s="27"/>
      <c r="K62" s="27"/>
      <c r="L62" s="6"/>
      <c r="M62" s="6"/>
    </row>
    <row r="63" ht="20.25" customHeight="1">
      <c r="A63" s="18" t="s">
        <v>11</v>
      </c>
    </row>
    <row r="64" spans="1:6" ht="29.25" customHeight="1">
      <c r="A64" s="29" t="s">
        <v>12</v>
      </c>
      <c r="B64" s="29" t="str">
        <f>B26</f>
        <v>offre du 19 septembre 2001</v>
      </c>
      <c r="C64" s="11"/>
      <c r="D64" s="11"/>
      <c r="F64" s="29" t="s">
        <v>13</v>
      </c>
    </row>
    <row r="65" spans="1:6" ht="29.25" customHeight="1">
      <c r="A65" s="30" t="s">
        <v>14</v>
      </c>
      <c r="B65" s="42">
        <f>B27</f>
        <v>43470.4</v>
      </c>
      <c r="C65" s="11"/>
      <c r="D65" s="11"/>
      <c r="F65" s="29" t="s">
        <v>15</v>
      </c>
    </row>
    <row r="66" spans="1:6" ht="29.25" customHeight="1">
      <c r="A66" s="29" t="s">
        <v>16</v>
      </c>
      <c r="B66" s="43">
        <f>B28</f>
        <v>37141</v>
      </c>
      <c r="C66" s="13"/>
      <c r="D66" s="13"/>
      <c r="F66" s="29" t="s">
        <v>17</v>
      </c>
    </row>
    <row r="67" spans="1:5" ht="29.25" customHeight="1">
      <c r="A67" s="29" t="s">
        <v>18</v>
      </c>
      <c r="B67" s="29" t="str">
        <f>B29</f>
        <v>698’500’314’74'01</v>
      </c>
      <c r="C67" s="11"/>
      <c r="D67" s="11"/>
      <c r="E67" s="11"/>
    </row>
    <row r="68" spans="1:5" ht="29.25" customHeight="1">
      <c r="A68" s="29" t="s">
        <v>19</v>
      </c>
      <c r="B68" s="29" t="str">
        <f>B30</f>
        <v> </v>
      </c>
      <c r="C68" s="11"/>
      <c r="D68" s="11"/>
      <c r="E68" s="11"/>
    </row>
    <row r="69" spans="1:13" ht="15" thickBo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s="46" customFormat="1" ht="99.75" customHeight="1">
      <c r="A70" s="48" t="s">
        <v>34</v>
      </c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1:13" s="11" customFormat="1" ht="12">
      <c r="A71" s="21" t="s">
        <v>35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s="11" customFormat="1" ht="12">
      <c r="A72" s="21" t="s">
        <v>63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s="11" customFormat="1" ht="12.75">
      <c r="A73" s="47" t="s">
        <v>44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s="11" customFormat="1" ht="12">
      <c r="A74" s="21" t="s">
        <v>64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4"/>
  <legacyDrawing r:id="rId3"/>
  <oleObjects>
    <oleObject progId="Word.Document.6" shapeId="591346" r:id="rId1"/>
    <oleObject progId="Word.Document.6" shapeId="59196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:C28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 de commande</dc:title>
  <dc:subject/>
  <dc:creator>Tanner Alicia</dc:creator>
  <cp:keywords/>
  <dc:description/>
  <cp:lastModifiedBy>Tanner Alicia (DIME)</cp:lastModifiedBy>
  <cp:lastPrinted>2017-03-24T08:10:24Z</cp:lastPrinted>
  <dcterms:created xsi:type="dcterms:W3CDTF">2001-10-01T09:04:58Z</dcterms:created>
  <dcterms:modified xsi:type="dcterms:W3CDTF">2017-03-24T08:17:14Z</dcterms:modified>
  <cp:category/>
  <cp:version/>
  <cp:contentType/>
  <cp:contentStatus/>
</cp:coreProperties>
</file>